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KOMINFO\RFK KOMINFO\RFK 2022\"/>
    </mc:Choice>
  </mc:AlternateContent>
  <xr:revisionPtr revIDLastSave="0" documentId="13_ncr:1_{702B8D83-D364-4233-8C1C-1E07866918FC}" xr6:coauthVersionLast="47" xr6:coauthVersionMax="47" xr10:uidLastSave="{00000000-0000-0000-0000-000000000000}"/>
  <bookViews>
    <workbookView xWindow="-120" yWindow="-120" windowWidth="20730" windowHeight="11040" firstSheet="2" activeTab="7" xr2:uid="{5729C6CF-B7A8-4639-B13F-9409304F199B}"/>
  </bookViews>
  <sheets>
    <sheet name="RFK Maret" sheetId="1" r:id="rId1"/>
    <sheet name="RFK MEI" sheetId="2" r:id="rId2"/>
    <sheet name="RFK JUNI" sheetId="3" r:id="rId3"/>
    <sheet name="RFK JULI" sheetId="4" r:id="rId4"/>
    <sheet name="RFK AGUSTUS" sheetId="5" r:id="rId5"/>
    <sheet name="RFK SEPTEMBER" sheetId="6" r:id="rId6"/>
    <sheet name="RFK OKTOBER" sheetId="7" r:id="rId7"/>
    <sheet name="RFK NOPEMBER" sheetId="8" r:id="rId8"/>
  </sheets>
  <externalReferences>
    <externalReference r:id="rId9"/>
  </externalReferences>
  <definedNames>
    <definedName name="DPA">[1]DPA!$I$19:$M$377</definedName>
    <definedName name="_xlnm.Print_Area" localSheetId="4">'RFK AGUSTUS'!$A$1:$Q$101</definedName>
    <definedName name="_xlnm.Print_Area" localSheetId="3">'RFK JULI'!$A$1:$Q$101</definedName>
    <definedName name="_xlnm.Print_Area" localSheetId="2">'RFK JUNI'!$A$1:$Q$101</definedName>
    <definedName name="_xlnm.Print_Area" localSheetId="0">'RFK Maret'!$A$1:$O$95</definedName>
    <definedName name="_xlnm.Print_Area" localSheetId="1">'RFK MEI'!$A$1:$Q$101</definedName>
    <definedName name="_xlnm.Print_Area" localSheetId="7">'RFK NOPEMBER'!$A$1:$Q$101</definedName>
    <definedName name="_xlnm.Print_Area" localSheetId="6">'RFK OKTOBER'!$A$1:$Q$101</definedName>
    <definedName name="_xlnm.Print_Area" localSheetId="5">'RFK SEPTEMBER'!$A$1:$Q$101</definedName>
    <definedName name="_xlnm.Print_Titles" localSheetId="4">'RFK AGUSTUS'!$7:$10</definedName>
    <definedName name="_xlnm.Print_Titles" localSheetId="3">'RFK JULI'!$7:$10</definedName>
    <definedName name="_xlnm.Print_Titles" localSheetId="2">'RFK JUNI'!$7:$10</definedName>
    <definedName name="_xlnm.Print_Titles" localSheetId="0">'RFK Maret'!$7:$10</definedName>
    <definedName name="_xlnm.Print_Titles" localSheetId="1">'RFK MEI'!$7:$10</definedName>
    <definedName name="_xlnm.Print_Titles" localSheetId="7">'RFK NOPEMBER'!$7:$10</definedName>
    <definedName name="_xlnm.Print_Titles" localSheetId="6">'RFK OKTOBER'!$7:$10</definedName>
    <definedName name="_xlnm.Print_Titles" localSheetId="5">'RFK SEPTEMBER'!$7:$10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89" i="8" l="1"/>
  <c r="O88" i="8" s="1"/>
  <c r="K89" i="8"/>
  <c r="J89" i="8" s="1"/>
  <c r="M88" i="8"/>
  <c r="K88" i="8" s="1"/>
  <c r="H88" i="8"/>
  <c r="O87" i="8"/>
  <c r="K87" i="8"/>
  <c r="J87" i="8" s="1"/>
  <c r="O86" i="8"/>
  <c r="K86" i="8"/>
  <c r="J86" i="8" s="1"/>
  <c r="O85" i="8"/>
  <c r="K85" i="8"/>
  <c r="J85" i="8" s="1"/>
  <c r="O84" i="8"/>
  <c r="K84" i="8"/>
  <c r="J84" i="8" s="1"/>
  <c r="M83" i="8"/>
  <c r="K83" i="8" s="1"/>
  <c r="H83" i="8"/>
  <c r="O80" i="8"/>
  <c r="K80" i="8"/>
  <c r="J80" i="8" s="1"/>
  <c r="O79" i="8"/>
  <c r="K79" i="8"/>
  <c r="J79" i="8" s="1"/>
  <c r="O78" i="8"/>
  <c r="K78" i="8"/>
  <c r="J78" i="8" s="1"/>
  <c r="O77" i="8"/>
  <c r="K77" i="8"/>
  <c r="J77" i="8" s="1"/>
  <c r="O76" i="8"/>
  <c r="K76" i="8"/>
  <c r="J76" i="8" s="1"/>
  <c r="O75" i="8"/>
  <c r="K75" i="8"/>
  <c r="J75" i="8" s="1"/>
  <c r="M74" i="8"/>
  <c r="K74" i="8" s="1"/>
  <c r="J74" i="8" s="1"/>
  <c r="H74" i="8"/>
  <c r="H73" i="8"/>
  <c r="O71" i="8"/>
  <c r="K71" i="8"/>
  <c r="J71" i="8" s="1"/>
  <c r="O70" i="8"/>
  <c r="K70" i="8"/>
  <c r="J70" i="8" s="1"/>
  <c r="O69" i="8"/>
  <c r="K69" i="8"/>
  <c r="J69" i="8" s="1"/>
  <c r="O68" i="8"/>
  <c r="K68" i="8"/>
  <c r="J68" i="8"/>
  <c r="O67" i="8"/>
  <c r="K67" i="8"/>
  <c r="J67" i="8" s="1"/>
  <c r="O66" i="8"/>
  <c r="K66" i="8"/>
  <c r="J66" i="8"/>
  <c r="O65" i="8"/>
  <c r="K65" i="8"/>
  <c r="J65" i="8" s="1"/>
  <c r="O64" i="8"/>
  <c r="K64" i="8"/>
  <c r="J64" i="8"/>
  <c r="O63" i="8"/>
  <c r="K63" i="8"/>
  <c r="J63" i="8" s="1"/>
  <c r="O62" i="8"/>
  <c r="K62" i="8"/>
  <c r="J62" i="8"/>
  <c r="M61" i="8"/>
  <c r="K61" i="8" s="1"/>
  <c r="H61" i="8"/>
  <c r="O60" i="8"/>
  <c r="K60" i="8"/>
  <c r="J60" i="8" s="1"/>
  <c r="O59" i="8"/>
  <c r="K59" i="8"/>
  <c r="J59" i="8" s="1"/>
  <c r="O58" i="8"/>
  <c r="K58" i="8"/>
  <c r="J58" i="8"/>
  <c r="M57" i="8"/>
  <c r="H57" i="8"/>
  <c r="O55" i="8"/>
  <c r="K55" i="8"/>
  <c r="J55" i="8" s="1"/>
  <c r="O54" i="8"/>
  <c r="K54" i="8"/>
  <c r="J54" i="8" s="1"/>
  <c r="O53" i="8"/>
  <c r="K53" i="8"/>
  <c r="J53" i="8" s="1"/>
  <c r="O52" i="8"/>
  <c r="K52" i="8"/>
  <c r="J52" i="8" s="1"/>
  <c r="O51" i="8"/>
  <c r="K51" i="8"/>
  <c r="J51" i="8" s="1"/>
  <c r="O50" i="8"/>
  <c r="K50" i="8"/>
  <c r="J50" i="8" s="1"/>
  <c r="M49" i="8"/>
  <c r="H49" i="8"/>
  <c r="H48" i="8"/>
  <c r="O46" i="8"/>
  <c r="K46" i="8"/>
  <c r="J46" i="8" s="1"/>
  <c r="O45" i="8"/>
  <c r="K45" i="8"/>
  <c r="J45" i="8"/>
  <c r="O44" i="8"/>
  <c r="K44" i="8"/>
  <c r="J44" i="8" s="1"/>
  <c r="O43" i="8"/>
  <c r="K43" i="8"/>
  <c r="J43" i="8" s="1"/>
  <c r="M42" i="8"/>
  <c r="H42" i="8"/>
  <c r="O41" i="8"/>
  <c r="K41" i="8"/>
  <c r="J41" i="8" s="1"/>
  <c r="O40" i="8"/>
  <c r="K40" i="8"/>
  <c r="J40" i="8" s="1"/>
  <c r="O39" i="8"/>
  <c r="K39" i="8"/>
  <c r="J39" i="8"/>
  <c r="O38" i="8"/>
  <c r="M38" i="8"/>
  <c r="K38" i="8" s="1"/>
  <c r="H38" i="8"/>
  <c r="O37" i="8"/>
  <c r="O36" i="8" s="1"/>
  <c r="K37" i="8"/>
  <c r="J37" i="8"/>
  <c r="M36" i="8"/>
  <c r="H36" i="8"/>
  <c r="O35" i="8"/>
  <c r="K35" i="8"/>
  <c r="J35" i="8" s="1"/>
  <c r="O34" i="8"/>
  <c r="K34" i="8"/>
  <c r="J34" i="8"/>
  <c r="O33" i="8"/>
  <c r="K33" i="8"/>
  <c r="J33" i="8" s="1"/>
  <c r="O32" i="8"/>
  <c r="K32" i="8"/>
  <c r="J32" i="8"/>
  <c r="O31" i="8"/>
  <c r="O30" i="8"/>
  <c r="K30" i="8"/>
  <c r="J30" i="8" s="1"/>
  <c r="M29" i="8"/>
  <c r="K29" i="8" s="1"/>
  <c r="H29" i="8"/>
  <c r="O28" i="8"/>
  <c r="O27" i="8"/>
  <c r="M27" i="8"/>
  <c r="H27" i="8"/>
  <c r="O26" i="8"/>
  <c r="K26" i="8"/>
  <c r="J26" i="8" s="1"/>
  <c r="J21" i="8" s="1"/>
  <c r="O25" i="8"/>
  <c r="K25" i="8"/>
  <c r="J25" i="8" s="1"/>
  <c r="O24" i="8"/>
  <c r="K24" i="8"/>
  <c r="J24" i="8" s="1"/>
  <c r="O23" i="8"/>
  <c r="K23" i="8"/>
  <c r="J23" i="8"/>
  <c r="O22" i="8"/>
  <c r="K22" i="8"/>
  <c r="M21" i="8"/>
  <c r="H21" i="8"/>
  <c r="O20" i="8"/>
  <c r="K20" i="8"/>
  <c r="J20" i="8" s="1"/>
  <c r="O19" i="8"/>
  <c r="K19" i="8"/>
  <c r="J19" i="8" s="1"/>
  <c r="O18" i="8"/>
  <c r="K18" i="8"/>
  <c r="J18" i="8" s="1"/>
  <c r="O17" i="8"/>
  <c r="K17" i="8"/>
  <c r="J17" i="8" s="1"/>
  <c r="O16" i="8"/>
  <c r="K16" i="8"/>
  <c r="J16" i="8"/>
  <c r="O15" i="8"/>
  <c r="K15" i="8"/>
  <c r="J15" i="8" s="1"/>
  <c r="M14" i="8"/>
  <c r="H14" i="8"/>
  <c r="O89" i="7"/>
  <c r="O88" i="7" s="1"/>
  <c r="K89" i="7"/>
  <c r="J89" i="7" s="1"/>
  <c r="M88" i="7"/>
  <c r="H88" i="7"/>
  <c r="J88" i="7" s="1"/>
  <c r="O87" i="7"/>
  <c r="K87" i="7"/>
  <c r="J87" i="7" s="1"/>
  <c r="O86" i="7"/>
  <c r="K86" i="7"/>
  <c r="J86" i="7" s="1"/>
  <c r="O85" i="7"/>
  <c r="K85" i="7"/>
  <c r="J85" i="7" s="1"/>
  <c r="O84" i="7"/>
  <c r="K84" i="7"/>
  <c r="J84" i="7" s="1"/>
  <c r="M83" i="7"/>
  <c r="H83" i="7"/>
  <c r="H82" i="7" s="1"/>
  <c r="M82" i="7"/>
  <c r="O80" i="7"/>
  <c r="K80" i="7"/>
  <c r="J80" i="7" s="1"/>
  <c r="O79" i="7"/>
  <c r="K79" i="7"/>
  <c r="J79" i="7" s="1"/>
  <c r="O78" i="7"/>
  <c r="K78" i="7"/>
  <c r="J78" i="7" s="1"/>
  <c r="O77" i="7"/>
  <c r="K77" i="7"/>
  <c r="J77" i="7" s="1"/>
  <c r="O76" i="7"/>
  <c r="K76" i="7"/>
  <c r="J76" i="7" s="1"/>
  <c r="O75" i="7"/>
  <c r="K75" i="7"/>
  <c r="J75" i="7" s="1"/>
  <c r="M74" i="7"/>
  <c r="M73" i="7" s="1"/>
  <c r="H74" i="7"/>
  <c r="H73" i="7" s="1"/>
  <c r="O71" i="7"/>
  <c r="K71" i="7"/>
  <c r="J71" i="7" s="1"/>
  <c r="O70" i="7"/>
  <c r="O61" i="7" s="1"/>
  <c r="K70" i="7"/>
  <c r="J70" i="7" s="1"/>
  <c r="O69" i="7"/>
  <c r="K69" i="7"/>
  <c r="J69" i="7" s="1"/>
  <c r="O68" i="7"/>
  <c r="K68" i="7"/>
  <c r="J68" i="7" s="1"/>
  <c r="O67" i="7"/>
  <c r="K67" i="7"/>
  <c r="J67" i="7" s="1"/>
  <c r="O66" i="7"/>
  <c r="K66" i="7"/>
  <c r="J66" i="7" s="1"/>
  <c r="O65" i="7"/>
  <c r="K65" i="7"/>
  <c r="J65" i="7" s="1"/>
  <c r="O64" i="7"/>
  <c r="K64" i="7"/>
  <c r="J64" i="7" s="1"/>
  <c r="O63" i="7"/>
  <c r="K63" i="7"/>
  <c r="J63" i="7" s="1"/>
  <c r="O62" i="7"/>
  <c r="K62" i="7"/>
  <c r="J62" i="7" s="1"/>
  <c r="M61" i="7"/>
  <c r="H61" i="7"/>
  <c r="O60" i="7"/>
  <c r="K60" i="7"/>
  <c r="J60" i="7"/>
  <c r="O59" i="7"/>
  <c r="K59" i="7"/>
  <c r="J59" i="7" s="1"/>
  <c r="O58" i="7"/>
  <c r="K58" i="7"/>
  <c r="J58" i="7" s="1"/>
  <c r="M57" i="7"/>
  <c r="O57" i="7" s="1"/>
  <c r="K57" i="7"/>
  <c r="J57" i="7" s="1"/>
  <c r="H57" i="7"/>
  <c r="M56" i="7"/>
  <c r="K56" i="7" s="1"/>
  <c r="H56" i="7"/>
  <c r="O55" i="7"/>
  <c r="K55" i="7"/>
  <c r="J55" i="7" s="1"/>
  <c r="O54" i="7"/>
  <c r="K54" i="7"/>
  <c r="J54" i="7" s="1"/>
  <c r="O53" i="7"/>
  <c r="K53" i="7"/>
  <c r="J53" i="7" s="1"/>
  <c r="O52" i="7"/>
  <c r="K52" i="7"/>
  <c r="J52" i="7" s="1"/>
  <c r="O51" i="7"/>
  <c r="K51" i="7"/>
  <c r="J51" i="7" s="1"/>
  <c r="O50" i="7"/>
  <c r="K50" i="7"/>
  <c r="J50" i="7"/>
  <c r="M49" i="7"/>
  <c r="K49" i="7" s="1"/>
  <c r="H49" i="7"/>
  <c r="H48" i="7"/>
  <c r="O46" i="7"/>
  <c r="K46" i="7"/>
  <c r="J46" i="7"/>
  <c r="O45" i="7"/>
  <c r="K45" i="7"/>
  <c r="J45" i="7"/>
  <c r="O44" i="7"/>
  <c r="K44" i="7"/>
  <c r="J44" i="7"/>
  <c r="O43" i="7"/>
  <c r="K43" i="7"/>
  <c r="J43" i="7" s="1"/>
  <c r="M42" i="7"/>
  <c r="K42" i="7"/>
  <c r="H42" i="7"/>
  <c r="O41" i="7"/>
  <c r="K41" i="7"/>
  <c r="J41" i="7" s="1"/>
  <c r="O40" i="7"/>
  <c r="K40" i="7"/>
  <c r="J40" i="7" s="1"/>
  <c r="O39" i="7"/>
  <c r="K39" i="7"/>
  <c r="J39" i="7" s="1"/>
  <c r="M38" i="7"/>
  <c r="H38" i="7"/>
  <c r="O37" i="7"/>
  <c r="K37" i="7"/>
  <c r="J37" i="7"/>
  <c r="J36" i="7" s="1"/>
  <c r="O36" i="7"/>
  <c r="M36" i="7"/>
  <c r="K36" i="7"/>
  <c r="H36" i="7"/>
  <c r="O35" i="7"/>
  <c r="K35" i="7"/>
  <c r="J35" i="7" s="1"/>
  <c r="O34" i="7"/>
  <c r="K34" i="7"/>
  <c r="J34" i="7" s="1"/>
  <c r="O33" i="7"/>
  <c r="K33" i="7"/>
  <c r="J33" i="7"/>
  <c r="O32" i="7"/>
  <c r="K32" i="7"/>
  <c r="J32" i="7" s="1"/>
  <c r="O31" i="7"/>
  <c r="O30" i="7"/>
  <c r="K30" i="7"/>
  <c r="J30" i="7" s="1"/>
  <c r="M29" i="7"/>
  <c r="H29" i="7"/>
  <c r="O28" i="7"/>
  <c r="O27" i="7"/>
  <c r="M27" i="7"/>
  <c r="H27" i="7"/>
  <c r="O26" i="7"/>
  <c r="K26" i="7"/>
  <c r="J26" i="7"/>
  <c r="O25" i="7"/>
  <c r="K25" i="7"/>
  <c r="J25" i="7"/>
  <c r="O24" i="7"/>
  <c r="K24" i="7"/>
  <c r="J24" i="7"/>
  <c r="O23" i="7"/>
  <c r="K23" i="7"/>
  <c r="J23" i="7" s="1"/>
  <c r="O22" i="7"/>
  <c r="K22" i="7"/>
  <c r="M21" i="7"/>
  <c r="H21" i="7"/>
  <c r="O20" i="7"/>
  <c r="K20" i="7"/>
  <c r="J20" i="7" s="1"/>
  <c r="O19" i="7"/>
  <c r="K19" i="7"/>
  <c r="J19" i="7" s="1"/>
  <c r="O18" i="7"/>
  <c r="K18" i="7"/>
  <c r="J18" i="7" s="1"/>
  <c r="O17" i="7"/>
  <c r="K17" i="7"/>
  <c r="J17" i="7" s="1"/>
  <c r="O16" i="7"/>
  <c r="K16" i="7"/>
  <c r="J16" i="7" s="1"/>
  <c r="O15" i="7"/>
  <c r="O14" i="7" s="1"/>
  <c r="K15" i="7"/>
  <c r="J15" i="7" s="1"/>
  <c r="M14" i="7"/>
  <c r="H14" i="7"/>
  <c r="O89" i="6"/>
  <c r="O88" i="6" s="1"/>
  <c r="K89" i="6"/>
  <c r="J89" i="6"/>
  <c r="M88" i="6"/>
  <c r="J88" i="6"/>
  <c r="H88" i="6"/>
  <c r="O87" i="6"/>
  <c r="K87" i="6"/>
  <c r="J87" i="6"/>
  <c r="O86" i="6"/>
  <c r="K86" i="6"/>
  <c r="J86" i="6" s="1"/>
  <c r="O85" i="6"/>
  <c r="K85" i="6"/>
  <c r="J85" i="6"/>
  <c r="O84" i="6"/>
  <c r="K84" i="6"/>
  <c r="J84" i="6"/>
  <c r="M83" i="6"/>
  <c r="J83" i="6"/>
  <c r="H83" i="6"/>
  <c r="J82" i="6"/>
  <c r="H82" i="6"/>
  <c r="O80" i="6"/>
  <c r="K80" i="6"/>
  <c r="J80" i="6"/>
  <c r="O79" i="6"/>
  <c r="K79" i="6"/>
  <c r="J79" i="6" s="1"/>
  <c r="O78" i="6"/>
  <c r="K78" i="6"/>
  <c r="J78" i="6"/>
  <c r="O77" i="6"/>
  <c r="K77" i="6"/>
  <c r="J77" i="6" s="1"/>
  <c r="O76" i="6"/>
  <c r="K76" i="6"/>
  <c r="J76" i="6"/>
  <c r="O75" i="6"/>
  <c r="K75" i="6"/>
  <c r="J75" i="6"/>
  <c r="M74" i="6"/>
  <c r="M73" i="6" s="1"/>
  <c r="H74" i="6"/>
  <c r="J73" i="6"/>
  <c r="H73" i="6"/>
  <c r="O71" i="6"/>
  <c r="K71" i="6"/>
  <c r="J71" i="6"/>
  <c r="O70" i="6"/>
  <c r="K70" i="6"/>
  <c r="J70" i="6" s="1"/>
  <c r="O69" i="6"/>
  <c r="K69" i="6"/>
  <c r="J69" i="6"/>
  <c r="O68" i="6"/>
  <c r="K68" i="6"/>
  <c r="J68" i="6"/>
  <c r="O67" i="6"/>
  <c r="K67" i="6"/>
  <c r="J67" i="6"/>
  <c r="O66" i="6"/>
  <c r="K66" i="6"/>
  <c r="J66" i="6"/>
  <c r="O65" i="6"/>
  <c r="K65" i="6"/>
  <c r="J65" i="6"/>
  <c r="O64" i="6"/>
  <c r="K64" i="6"/>
  <c r="J64" i="6" s="1"/>
  <c r="O63" i="6"/>
  <c r="K63" i="6"/>
  <c r="J63" i="6" s="1"/>
  <c r="O62" i="6"/>
  <c r="K62" i="6"/>
  <c r="J62" i="6" s="1"/>
  <c r="M61" i="6"/>
  <c r="H61" i="6"/>
  <c r="O60" i="6"/>
  <c r="K60" i="6"/>
  <c r="J60" i="6"/>
  <c r="O59" i="6"/>
  <c r="K59" i="6"/>
  <c r="J59" i="6"/>
  <c r="O58" i="6"/>
  <c r="K58" i="6"/>
  <c r="J58" i="6" s="1"/>
  <c r="O57" i="6"/>
  <c r="M57" i="6"/>
  <c r="K57" i="6"/>
  <c r="J57" i="6"/>
  <c r="H57" i="6"/>
  <c r="J56" i="6"/>
  <c r="H56" i="6"/>
  <c r="O55" i="6"/>
  <c r="K55" i="6"/>
  <c r="J55" i="6"/>
  <c r="O54" i="6"/>
  <c r="K54" i="6"/>
  <c r="J54" i="6" s="1"/>
  <c r="O53" i="6"/>
  <c r="K53" i="6"/>
  <c r="J53" i="6"/>
  <c r="O52" i="6"/>
  <c r="K52" i="6"/>
  <c r="J52" i="6" s="1"/>
  <c r="O51" i="6"/>
  <c r="K51" i="6"/>
  <c r="J51" i="6"/>
  <c r="O50" i="6"/>
  <c r="K50" i="6"/>
  <c r="J50" i="6" s="1"/>
  <c r="J49" i="6" s="1"/>
  <c r="O49" i="6"/>
  <c r="M49" i="6"/>
  <c r="K49" i="6"/>
  <c r="H49" i="6"/>
  <c r="O48" i="6"/>
  <c r="M48" i="6"/>
  <c r="K48" i="6"/>
  <c r="H48" i="6"/>
  <c r="O46" i="6"/>
  <c r="K46" i="6"/>
  <c r="J46" i="6"/>
  <c r="O45" i="6"/>
  <c r="K45" i="6"/>
  <c r="J45" i="6" s="1"/>
  <c r="O44" i="6"/>
  <c r="K44" i="6"/>
  <c r="J44" i="6"/>
  <c r="O43" i="6"/>
  <c r="K43" i="6"/>
  <c r="J43" i="6" s="1"/>
  <c r="J42" i="6" s="1"/>
  <c r="O42" i="6"/>
  <c r="M42" i="6"/>
  <c r="K42" i="6"/>
  <c r="H42" i="6"/>
  <c r="O41" i="6"/>
  <c r="K41" i="6"/>
  <c r="J41" i="6"/>
  <c r="O40" i="6"/>
  <c r="K40" i="6"/>
  <c r="J40" i="6" s="1"/>
  <c r="O39" i="6"/>
  <c r="O38" i="6" s="1"/>
  <c r="K39" i="6"/>
  <c r="J39" i="6"/>
  <c r="M38" i="6"/>
  <c r="H38" i="6"/>
  <c r="O37" i="6"/>
  <c r="K37" i="6"/>
  <c r="J37" i="6" s="1"/>
  <c r="O36" i="6"/>
  <c r="M36" i="6"/>
  <c r="K36" i="6"/>
  <c r="J36" i="6"/>
  <c r="H36" i="6"/>
  <c r="O35" i="6"/>
  <c r="K35" i="6"/>
  <c r="J35" i="6"/>
  <c r="O34" i="6"/>
  <c r="K34" i="6"/>
  <c r="J34" i="6" s="1"/>
  <c r="O33" i="6"/>
  <c r="K33" i="6"/>
  <c r="J33" i="6"/>
  <c r="O32" i="6"/>
  <c r="K32" i="6"/>
  <c r="J32" i="6" s="1"/>
  <c r="O31" i="6"/>
  <c r="O30" i="6"/>
  <c r="O29" i="6" s="1"/>
  <c r="K30" i="6"/>
  <c r="J30" i="6"/>
  <c r="M29" i="6"/>
  <c r="H29" i="6"/>
  <c r="O28" i="6"/>
  <c r="O27" i="6"/>
  <c r="M27" i="6"/>
  <c r="H27" i="6"/>
  <c r="O26" i="6"/>
  <c r="K26" i="6"/>
  <c r="J26" i="6"/>
  <c r="O25" i="6"/>
  <c r="K25" i="6"/>
  <c r="J25" i="6" s="1"/>
  <c r="O24" i="6"/>
  <c r="K24" i="6"/>
  <c r="J24" i="6"/>
  <c r="O23" i="6"/>
  <c r="K23" i="6"/>
  <c r="J23" i="6" s="1"/>
  <c r="O22" i="6"/>
  <c r="O21" i="6" s="1"/>
  <c r="K22" i="6"/>
  <c r="M21" i="6"/>
  <c r="H21" i="6"/>
  <c r="O20" i="6"/>
  <c r="K20" i="6"/>
  <c r="J20" i="6"/>
  <c r="O19" i="6"/>
  <c r="K19" i="6"/>
  <c r="J19" i="6"/>
  <c r="O18" i="6"/>
  <c r="K18" i="6"/>
  <c r="J18" i="6"/>
  <c r="O17" i="6"/>
  <c r="K17" i="6"/>
  <c r="J17" i="6"/>
  <c r="O16" i="6"/>
  <c r="K16" i="6"/>
  <c r="J16" i="6" s="1"/>
  <c r="O15" i="6"/>
  <c r="K15" i="6"/>
  <c r="J15" i="6"/>
  <c r="O14" i="6"/>
  <c r="M14" i="6"/>
  <c r="H14" i="6"/>
  <c r="K14" i="6" s="1"/>
  <c r="H13" i="6"/>
  <c r="O89" i="5"/>
  <c r="K89" i="5"/>
  <c r="J89" i="5"/>
  <c r="O88" i="5"/>
  <c r="M88" i="5"/>
  <c r="K88" i="5"/>
  <c r="H88" i="5"/>
  <c r="J88" i="5" s="1"/>
  <c r="O87" i="5"/>
  <c r="K87" i="5"/>
  <c r="J87" i="5"/>
  <c r="O86" i="5"/>
  <c r="K86" i="5"/>
  <c r="J86" i="5" s="1"/>
  <c r="O85" i="5"/>
  <c r="K85" i="5"/>
  <c r="J85" i="5"/>
  <c r="O84" i="5"/>
  <c r="K84" i="5"/>
  <c r="J84" i="5"/>
  <c r="M83" i="5"/>
  <c r="K83" i="5" s="1"/>
  <c r="H83" i="5"/>
  <c r="H82" i="5"/>
  <c r="O80" i="5"/>
  <c r="K80" i="5"/>
  <c r="J80" i="5"/>
  <c r="L80" i="5" s="1"/>
  <c r="O79" i="5"/>
  <c r="K79" i="5"/>
  <c r="J79" i="5"/>
  <c r="L79" i="5" s="1"/>
  <c r="O78" i="5"/>
  <c r="K78" i="5"/>
  <c r="J78" i="5" s="1"/>
  <c r="L78" i="5" s="1"/>
  <c r="O77" i="5"/>
  <c r="K77" i="5"/>
  <c r="J77" i="5" s="1"/>
  <c r="L77" i="5" s="1"/>
  <c r="O76" i="5"/>
  <c r="K76" i="5"/>
  <c r="J76" i="5"/>
  <c r="L76" i="5" s="1"/>
  <c r="O75" i="5"/>
  <c r="K75" i="5"/>
  <c r="J75" i="5" s="1"/>
  <c r="J73" i="5" s="1"/>
  <c r="M74" i="5"/>
  <c r="K74" i="5" s="1"/>
  <c r="J74" i="5" s="1"/>
  <c r="H74" i="5"/>
  <c r="H73" i="5"/>
  <c r="O71" i="5"/>
  <c r="K71" i="5"/>
  <c r="J71" i="5" s="1"/>
  <c r="O70" i="5"/>
  <c r="K70" i="5"/>
  <c r="J70" i="5"/>
  <c r="O69" i="5"/>
  <c r="O61" i="5" s="1"/>
  <c r="K69" i="5"/>
  <c r="J69" i="5" s="1"/>
  <c r="O68" i="5"/>
  <c r="K68" i="5"/>
  <c r="J68" i="5"/>
  <c r="O67" i="5"/>
  <c r="K67" i="5"/>
  <c r="J67" i="5" s="1"/>
  <c r="O66" i="5"/>
  <c r="K66" i="5"/>
  <c r="J66" i="5"/>
  <c r="O65" i="5"/>
  <c r="K65" i="5"/>
  <c r="J65" i="5" s="1"/>
  <c r="O64" i="5"/>
  <c r="K64" i="5"/>
  <c r="J64" i="5"/>
  <c r="O63" i="5"/>
  <c r="K63" i="5"/>
  <c r="J63" i="5"/>
  <c r="O62" i="5"/>
  <c r="K62" i="5"/>
  <c r="J62" i="5" s="1"/>
  <c r="M61" i="5"/>
  <c r="K61" i="5" s="1"/>
  <c r="H61" i="5"/>
  <c r="O60" i="5"/>
  <c r="K60" i="5"/>
  <c r="J60" i="5"/>
  <c r="L60" i="5" s="1"/>
  <c r="O59" i="5"/>
  <c r="K59" i="5"/>
  <c r="J59" i="5" s="1"/>
  <c r="L59" i="5" s="1"/>
  <c r="O58" i="5"/>
  <c r="K58" i="5"/>
  <c r="J58" i="5" s="1"/>
  <c r="M57" i="5"/>
  <c r="H57" i="5"/>
  <c r="H56" i="5"/>
  <c r="O55" i="5"/>
  <c r="K55" i="5"/>
  <c r="J55" i="5" s="1"/>
  <c r="O54" i="5"/>
  <c r="K54" i="5"/>
  <c r="J54" i="5" s="1"/>
  <c r="J49" i="5" s="1"/>
  <c r="O53" i="5"/>
  <c r="K53" i="5"/>
  <c r="J53" i="5" s="1"/>
  <c r="O52" i="5"/>
  <c r="K52" i="5"/>
  <c r="J52" i="5" s="1"/>
  <c r="O51" i="5"/>
  <c r="K51" i="5"/>
  <c r="J51" i="5" s="1"/>
  <c r="O50" i="5"/>
  <c r="K50" i="5"/>
  <c r="J50" i="5" s="1"/>
  <c r="M49" i="5"/>
  <c r="K49" i="5" s="1"/>
  <c r="H49" i="5"/>
  <c r="H48" i="5"/>
  <c r="O46" i="5"/>
  <c r="K46" i="5"/>
  <c r="J46" i="5" s="1"/>
  <c r="O45" i="5"/>
  <c r="K45" i="5"/>
  <c r="J45" i="5" s="1"/>
  <c r="O44" i="5"/>
  <c r="K44" i="5"/>
  <c r="J44" i="5" s="1"/>
  <c r="O43" i="5"/>
  <c r="K43" i="5"/>
  <c r="J43" i="5" s="1"/>
  <c r="J42" i="5" s="1"/>
  <c r="L42" i="5" s="1"/>
  <c r="M42" i="5"/>
  <c r="H42" i="5"/>
  <c r="O41" i="5"/>
  <c r="K41" i="5"/>
  <c r="J41" i="5" s="1"/>
  <c r="J38" i="5" s="1"/>
  <c r="L38" i="5" s="1"/>
  <c r="O40" i="5"/>
  <c r="K40" i="5"/>
  <c r="J40" i="5" s="1"/>
  <c r="O39" i="5"/>
  <c r="K39" i="5"/>
  <c r="J39" i="5" s="1"/>
  <c r="M38" i="5"/>
  <c r="K38" i="5" s="1"/>
  <c r="H38" i="5"/>
  <c r="O37" i="5"/>
  <c r="O36" i="5" s="1"/>
  <c r="K37" i="5"/>
  <c r="J37" i="5" s="1"/>
  <c r="M36" i="5"/>
  <c r="N36" i="5" s="1"/>
  <c r="H36" i="5"/>
  <c r="I36" i="5" s="1"/>
  <c r="O35" i="5"/>
  <c r="K35" i="5"/>
  <c r="J35" i="5" s="1"/>
  <c r="L35" i="5" s="1"/>
  <c r="O34" i="5"/>
  <c r="K34" i="5"/>
  <c r="J34" i="5" s="1"/>
  <c r="L34" i="5" s="1"/>
  <c r="O33" i="5"/>
  <c r="K33" i="5"/>
  <c r="J33" i="5" s="1"/>
  <c r="L33" i="5" s="1"/>
  <c r="O32" i="5"/>
  <c r="K32" i="5"/>
  <c r="J32" i="5" s="1"/>
  <c r="L32" i="5" s="1"/>
  <c r="O31" i="5"/>
  <c r="O30" i="5"/>
  <c r="K30" i="5"/>
  <c r="J30" i="5" s="1"/>
  <c r="L30" i="5" s="1"/>
  <c r="M29" i="5"/>
  <c r="H29" i="5"/>
  <c r="O28" i="5"/>
  <c r="O27" i="5"/>
  <c r="M27" i="5"/>
  <c r="H27" i="5"/>
  <c r="O26" i="5"/>
  <c r="K26" i="5"/>
  <c r="J26" i="5" s="1"/>
  <c r="O25" i="5"/>
  <c r="K25" i="5"/>
  <c r="J25" i="5"/>
  <c r="O24" i="5"/>
  <c r="K24" i="5"/>
  <c r="J24" i="5" s="1"/>
  <c r="O23" i="5"/>
  <c r="K23" i="5"/>
  <c r="J23" i="5"/>
  <c r="J21" i="5" s="1"/>
  <c r="L21" i="5" s="1"/>
  <c r="O22" i="5"/>
  <c r="K22" i="5"/>
  <c r="O21" i="5"/>
  <c r="M21" i="5"/>
  <c r="K21" i="5" s="1"/>
  <c r="H21" i="5"/>
  <c r="O20" i="5"/>
  <c r="K20" i="5"/>
  <c r="J20" i="5"/>
  <c r="O19" i="5"/>
  <c r="K19" i="5"/>
  <c r="J19" i="5"/>
  <c r="O18" i="5"/>
  <c r="K18" i="5"/>
  <c r="J18" i="5"/>
  <c r="L18" i="5" s="1"/>
  <c r="O17" i="5"/>
  <c r="K17" i="5"/>
  <c r="J17" i="5"/>
  <c r="L17" i="5" s="1"/>
  <c r="O16" i="5"/>
  <c r="K16" i="5"/>
  <c r="J16" i="5"/>
  <c r="O15" i="5"/>
  <c r="K15" i="5"/>
  <c r="J15" i="5"/>
  <c r="O14" i="5"/>
  <c r="M14" i="5"/>
  <c r="K14" i="5" s="1"/>
  <c r="H14" i="5"/>
  <c r="H13" i="5"/>
  <c r="H92" i="5" s="1"/>
  <c r="L84" i="5" s="1"/>
  <c r="H12" i="5"/>
  <c r="I12" i="5" s="1"/>
  <c r="O89" i="4"/>
  <c r="O88" i="4" s="1"/>
  <c r="K89" i="4"/>
  <c r="J89" i="4" s="1"/>
  <c r="M88" i="4"/>
  <c r="K88" i="4" s="1"/>
  <c r="J88" i="4"/>
  <c r="H88" i="4"/>
  <c r="O87" i="4"/>
  <c r="K87" i="4"/>
  <c r="J87" i="4"/>
  <c r="J83" i="4" s="1"/>
  <c r="O86" i="4"/>
  <c r="K86" i="4"/>
  <c r="J86" i="4"/>
  <c r="O85" i="4"/>
  <c r="K85" i="4"/>
  <c r="J85" i="4"/>
  <c r="O84" i="4"/>
  <c r="K84" i="4"/>
  <c r="J84" i="4"/>
  <c r="M83" i="4"/>
  <c r="H83" i="4"/>
  <c r="H82" i="4"/>
  <c r="O80" i="4"/>
  <c r="K80" i="4"/>
  <c r="J80" i="4"/>
  <c r="O79" i="4"/>
  <c r="K79" i="4"/>
  <c r="J79" i="4"/>
  <c r="O78" i="4"/>
  <c r="K78" i="4"/>
  <c r="J78" i="4"/>
  <c r="O77" i="4"/>
  <c r="K77" i="4"/>
  <c r="J77" i="4"/>
  <c r="O76" i="4"/>
  <c r="K76" i="4"/>
  <c r="J76" i="4"/>
  <c r="O75" i="4"/>
  <c r="K75" i="4"/>
  <c r="J75" i="4"/>
  <c r="M74" i="4"/>
  <c r="H74" i="4"/>
  <c r="H73" i="4"/>
  <c r="O71" i="4"/>
  <c r="K71" i="4"/>
  <c r="J71" i="4"/>
  <c r="O70" i="4"/>
  <c r="K70" i="4"/>
  <c r="J70" i="4"/>
  <c r="O69" i="4"/>
  <c r="K69" i="4"/>
  <c r="J69" i="4"/>
  <c r="O68" i="4"/>
  <c r="K68" i="4"/>
  <c r="J68" i="4"/>
  <c r="O67" i="4"/>
  <c r="K67" i="4"/>
  <c r="J67" i="4"/>
  <c r="O66" i="4"/>
  <c r="K66" i="4"/>
  <c r="J66" i="4"/>
  <c r="O65" i="4"/>
  <c r="K65" i="4"/>
  <c r="J65" i="4"/>
  <c r="O64" i="4"/>
  <c r="K64" i="4"/>
  <c r="J64" i="4"/>
  <c r="O63" i="4"/>
  <c r="K63" i="4"/>
  <c r="J63" i="4"/>
  <c r="O62" i="4"/>
  <c r="K62" i="4"/>
  <c r="J62" i="4" s="1"/>
  <c r="M61" i="4"/>
  <c r="H61" i="4"/>
  <c r="O60" i="4"/>
  <c r="K60" i="4"/>
  <c r="J60" i="4"/>
  <c r="O59" i="4"/>
  <c r="K59" i="4"/>
  <c r="J59" i="4"/>
  <c r="O58" i="4"/>
  <c r="K58" i="4"/>
  <c r="J58" i="4" s="1"/>
  <c r="M57" i="4"/>
  <c r="H57" i="4"/>
  <c r="H56" i="4"/>
  <c r="O55" i="4"/>
  <c r="K55" i="4"/>
  <c r="J55" i="4" s="1"/>
  <c r="O54" i="4"/>
  <c r="K54" i="4"/>
  <c r="J54" i="4" s="1"/>
  <c r="O53" i="4"/>
  <c r="K53" i="4"/>
  <c r="J53" i="4" s="1"/>
  <c r="O52" i="4"/>
  <c r="K52" i="4"/>
  <c r="J52" i="4" s="1"/>
  <c r="O51" i="4"/>
  <c r="K51" i="4"/>
  <c r="J51" i="4" s="1"/>
  <c r="O50" i="4"/>
  <c r="K50" i="4"/>
  <c r="J50" i="4" s="1"/>
  <c r="O49" i="4"/>
  <c r="M49" i="4"/>
  <c r="M48" i="4" s="1"/>
  <c r="H49" i="4"/>
  <c r="H48" i="4"/>
  <c r="O46" i="4"/>
  <c r="K46" i="4"/>
  <c r="J46" i="4" s="1"/>
  <c r="O45" i="4"/>
  <c r="K45" i="4"/>
  <c r="J45" i="4" s="1"/>
  <c r="O44" i="4"/>
  <c r="K44" i="4"/>
  <c r="J44" i="4" s="1"/>
  <c r="O43" i="4"/>
  <c r="K43" i="4"/>
  <c r="J43" i="4" s="1"/>
  <c r="M42" i="4"/>
  <c r="H42" i="4"/>
  <c r="O41" i="4"/>
  <c r="K41" i="4"/>
  <c r="J41" i="4" s="1"/>
  <c r="O40" i="4"/>
  <c r="K40" i="4"/>
  <c r="J40" i="4" s="1"/>
  <c r="O39" i="4"/>
  <c r="K39" i="4"/>
  <c r="J39" i="4" s="1"/>
  <c r="M38" i="4"/>
  <c r="K38" i="4" s="1"/>
  <c r="H38" i="4"/>
  <c r="O37" i="4"/>
  <c r="K37" i="4"/>
  <c r="J37" i="4" s="1"/>
  <c r="O36" i="4"/>
  <c r="M36" i="4"/>
  <c r="J36" i="4"/>
  <c r="H36" i="4"/>
  <c r="O35" i="4"/>
  <c r="K35" i="4"/>
  <c r="J35" i="4" s="1"/>
  <c r="O34" i="4"/>
  <c r="K34" i="4"/>
  <c r="J34" i="4" s="1"/>
  <c r="O33" i="4"/>
  <c r="K33" i="4"/>
  <c r="J33" i="4" s="1"/>
  <c r="O32" i="4"/>
  <c r="K32" i="4"/>
  <c r="J32" i="4" s="1"/>
  <c r="O31" i="4"/>
  <c r="O30" i="4"/>
  <c r="K30" i="4"/>
  <c r="J30" i="4" s="1"/>
  <c r="M29" i="4"/>
  <c r="K29" i="4" s="1"/>
  <c r="H29" i="4"/>
  <c r="O28" i="4"/>
  <c r="O27" i="4"/>
  <c r="M27" i="4"/>
  <c r="H27" i="4"/>
  <c r="O26" i="4"/>
  <c r="K26" i="4"/>
  <c r="J26" i="4" s="1"/>
  <c r="O25" i="4"/>
  <c r="K25" i="4"/>
  <c r="J25" i="4" s="1"/>
  <c r="O24" i="4"/>
  <c r="K24" i="4"/>
  <c r="J24" i="4" s="1"/>
  <c r="O23" i="4"/>
  <c r="K23" i="4"/>
  <c r="J23" i="4" s="1"/>
  <c r="O22" i="4"/>
  <c r="K22" i="4"/>
  <c r="M21" i="4"/>
  <c r="K21" i="4" s="1"/>
  <c r="H21" i="4"/>
  <c r="O20" i="4"/>
  <c r="K20" i="4"/>
  <c r="J20" i="4" s="1"/>
  <c r="O19" i="4"/>
  <c r="K19" i="4"/>
  <c r="J19" i="4"/>
  <c r="O18" i="4"/>
  <c r="K18" i="4"/>
  <c r="J18" i="4" s="1"/>
  <c r="O17" i="4"/>
  <c r="K17" i="4"/>
  <c r="J17" i="4"/>
  <c r="O16" i="4"/>
  <c r="K16" i="4"/>
  <c r="J16" i="4"/>
  <c r="O15" i="4"/>
  <c r="K15" i="4"/>
  <c r="J15" i="4" s="1"/>
  <c r="M14" i="4"/>
  <c r="H14" i="4"/>
  <c r="M83" i="3"/>
  <c r="M82" i="3" s="1"/>
  <c r="M12" i="3" s="1"/>
  <c r="O88" i="3"/>
  <c r="M88" i="3"/>
  <c r="O89" i="3"/>
  <c r="K89" i="3"/>
  <c r="J89" i="3" s="1"/>
  <c r="K88" i="3"/>
  <c r="J88" i="3"/>
  <c r="H88" i="3"/>
  <c r="O87" i="3"/>
  <c r="K87" i="3"/>
  <c r="J87" i="3" s="1"/>
  <c r="J83" i="3" s="1"/>
  <c r="J82" i="3" s="1"/>
  <c r="O86" i="3"/>
  <c r="K86" i="3"/>
  <c r="J86" i="3" s="1"/>
  <c r="O85" i="3"/>
  <c r="K85" i="3"/>
  <c r="J85" i="3" s="1"/>
  <c r="O84" i="3"/>
  <c r="K84" i="3"/>
  <c r="J84" i="3" s="1"/>
  <c r="O83" i="3"/>
  <c r="H83" i="3"/>
  <c r="H82" i="3"/>
  <c r="O80" i="3"/>
  <c r="K80" i="3"/>
  <c r="J80" i="3"/>
  <c r="O79" i="3"/>
  <c r="K79" i="3"/>
  <c r="J79" i="3" s="1"/>
  <c r="O78" i="3"/>
  <c r="K78" i="3"/>
  <c r="J78" i="3"/>
  <c r="O77" i="3"/>
  <c r="K77" i="3"/>
  <c r="J77" i="3" s="1"/>
  <c r="O76" i="3"/>
  <c r="K76" i="3"/>
  <c r="J76" i="3"/>
  <c r="O75" i="3"/>
  <c r="K75" i="3"/>
  <c r="J75" i="3" s="1"/>
  <c r="M74" i="3"/>
  <c r="K74" i="3" s="1"/>
  <c r="J74" i="3" s="1"/>
  <c r="H74" i="3"/>
  <c r="J73" i="3"/>
  <c r="H73" i="3"/>
  <c r="O71" i="3"/>
  <c r="K71" i="3"/>
  <c r="J71" i="3" s="1"/>
  <c r="O70" i="3"/>
  <c r="K70" i="3"/>
  <c r="J70" i="3" s="1"/>
  <c r="O69" i="3"/>
  <c r="K69" i="3"/>
  <c r="J69" i="3" s="1"/>
  <c r="O68" i="3"/>
  <c r="K68" i="3"/>
  <c r="J68" i="3" s="1"/>
  <c r="O67" i="3"/>
  <c r="K67" i="3"/>
  <c r="J67" i="3"/>
  <c r="O66" i="3"/>
  <c r="K66" i="3"/>
  <c r="J66" i="3" s="1"/>
  <c r="O65" i="3"/>
  <c r="O61" i="3" s="1"/>
  <c r="K65" i="3"/>
  <c r="J65" i="3" s="1"/>
  <c r="O64" i="3"/>
  <c r="K64" i="3"/>
  <c r="J64" i="3" s="1"/>
  <c r="O63" i="3"/>
  <c r="K63" i="3"/>
  <c r="J63" i="3" s="1"/>
  <c r="O62" i="3"/>
  <c r="K62" i="3"/>
  <c r="J62" i="3" s="1"/>
  <c r="M61" i="3"/>
  <c r="K61" i="3" s="1"/>
  <c r="H61" i="3"/>
  <c r="O60" i="3"/>
  <c r="K60" i="3"/>
  <c r="J60" i="3"/>
  <c r="O59" i="3"/>
  <c r="K59" i="3"/>
  <c r="J59" i="3" s="1"/>
  <c r="O58" i="3"/>
  <c r="K58" i="3"/>
  <c r="J58" i="3" s="1"/>
  <c r="M57" i="3"/>
  <c r="H57" i="3"/>
  <c r="O55" i="3"/>
  <c r="K55" i="3"/>
  <c r="J55" i="3"/>
  <c r="O54" i="3"/>
  <c r="K54" i="3"/>
  <c r="J54" i="3" s="1"/>
  <c r="O53" i="3"/>
  <c r="K53" i="3"/>
  <c r="J53" i="3" s="1"/>
  <c r="O52" i="3"/>
  <c r="K52" i="3"/>
  <c r="J52" i="3" s="1"/>
  <c r="O51" i="3"/>
  <c r="K51" i="3"/>
  <c r="J51" i="3"/>
  <c r="O50" i="3"/>
  <c r="K50" i="3"/>
  <c r="J50" i="3" s="1"/>
  <c r="O49" i="3"/>
  <c r="M49" i="3"/>
  <c r="M48" i="3" s="1"/>
  <c r="H49" i="3"/>
  <c r="H48" i="3"/>
  <c r="O46" i="3"/>
  <c r="K46" i="3"/>
  <c r="J46" i="3"/>
  <c r="O45" i="3"/>
  <c r="K45" i="3"/>
  <c r="J45" i="3"/>
  <c r="O44" i="3"/>
  <c r="K44" i="3"/>
  <c r="J44" i="3"/>
  <c r="O43" i="3"/>
  <c r="K43" i="3"/>
  <c r="J43" i="3"/>
  <c r="M42" i="3"/>
  <c r="H42" i="3"/>
  <c r="O41" i="3"/>
  <c r="K41" i="3"/>
  <c r="J41" i="3" s="1"/>
  <c r="O40" i="3"/>
  <c r="K40" i="3"/>
  <c r="J40" i="3"/>
  <c r="O39" i="3"/>
  <c r="O38" i="3" s="1"/>
  <c r="K39" i="3"/>
  <c r="J39" i="3" s="1"/>
  <c r="M38" i="3"/>
  <c r="K38" i="3" s="1"/>
  <c r="H38" i="3"/>
  <c r="O37" i="3"/>
  <c r="K37" i="3"/>
  <c r="J37" i="3" s="1"/>
  <c r="J36" i="3" s="1"/>
  <c r="O36" i="3"/>
  <c r="M36" i="3"/>
  <c r="H36" i="3"/>
  <c r="O35" i="3"/>
  <c r="K35" i="3"/>
  <c r="J35" i="3" s="1"/>
  <c r="O34" i="3"/>
  <c r="K34" i="3"/>
  <c r="J34" i="3"/>
  <c r="O33" i="3"/>
  <c r="K33" i="3"/>
  <c r="J33" i="3"/>
  <c r="O32" i="3"/>
  <c r="K32" i="3"/>
  <c r="J32" i="3" s="1"/>
  <c r="O31" i="3"/>
  <c r="O30" i="3"/>
  <c r="K30" i="3"/>
  <c r="J30" i="3" s="1"/>
  <c r="M29" i="3"/>
  <c r="K29" i="3" s="1"/>
  <c r="H29" i="3"/>
  <c r="O28" i="3"/>
  <c r="O27" i="3"/>
  <c r="M27" i="3"/>
  <c r="H27" i="3"/>
  <c r="O26" i="3"/>
  <c r="K26" i="3"/>
  <c r="J26" i="3" s="1"/>
  <c r="O25" i="3"/>
  <c r="K25" i="3"/>
  <c r="J25" i="3"/>
  <c r="O24" i="3"/>
  <c r="K24" i="3"/>
  <c r="J24" i="3" s="1"/>
  <c r="O23" i="3"/>
  <c r="K23" i="3"/>
  <c r="J23" i="3" s="1"/>
  <c r="O22" i="3"/>
  <c r="K22" i="3"/>
  <c r="M21" i="3"/>
  <c r="H21" i="3"/>
  <c r="O20" i="3"/>
  <c r="K20" i="3"/>
  <c r="J20" i="3" s="1"/>
  <c r="O19" i="3"/>
  <c r="K19" i="3"/>
  <c r="J19" i="3"/>
  <c r="O18" i="3"/>
  <c r="K18" i="3"/>
  <c r="J18" i="3" s="1"/>
  <c r="O17" i="3"/>
  <c r="K17" i="3"/>
  <c r="J17" i="3"/>
  <c r="O16" i="3"/>
  <c r="K16" i="3"/>
  <c r="J16" i="3" s="1"/>
  <c r="O15" i="3"/>
  <c r="O14" i="3" s="1"/>
  <c r="K15" i="3"/>
  <c r="J15" i="3" s="1"/>
  <c r="M14" i="3"/>
  <c r="H14" i="3"/>
  <c r="H13" i="3"/>
  <c r="O89" i="2"/>
  <c r="K89" i="2"/>
  <c r="J89" i="2" s="1"/>
  <c r="O88" i="2"/>
  <c r="M88" i="2"/>
  <c r="M83" i="2" s="1"/>
  <c r="O83" i="2" s="1"/>
  <c r="H88" i="2"/>
  <c r="J88" i="2" s="1"/>
  <c r="O87" i="2"/>
  <c r="K87" i="2"/>
  <c r="J87" i="2" s="1"/>
  <c r="O86" i="2"/>
  <c r="K86" i="2"/>
  <c r="J86" i="2" s="1"/>
  <c r="O85" i="2"/>
  <c r="K85" i="2"/>
  <c r="J85" i="2" s="1"/>
  <c r="O84" i="2"/>
  <c r="K84" i="2"/>
  <c r="J84" i="2" s="1"/>
  <c r="H83" i="2"/>
  <c r="O80" i="2"/>
  <c r="K80" i="2"/>
  <c r="J80" i="2" s="1"/>
  <c r="O79" i="2"/>
  <c r="K79" i="2"/>
  <c r="J79" i="2" s="1"/>
  <c r="O78" i="2"/>
  <c r="K78" i="2"/>
  <c r="J78" i="2" s="1"/>
  <c r="O77" i="2"/>
  <c r="K77" i="2"/>
  <c r="J77" i="2" s="1"/>
  <c r="O76" i="2"/>
  <c r="K76" i="2"/>
  <c r="J76" i="2" s="1"/>
  <c r="O75" i="2"/>
  <c r="K75" i="2"/>
  <c r="J75" i="2" s="1"/>
  <c r="M74" i="2"/>
  <c r="M73" i="2" s="1"/>
  <c r="H74" i="2"/>
  <c r="O71" i="2"/>
  <c r="K71" i="2"/>
  <c r="J71" i="2" s="1"/>
  <c r="O70" i="2"/>
  <c r="K70" i="2"/>
  <c r="J70" i="2" s="1"/>
  <c r="O69" i="2"/>
  <c r="K69" i="2"/>
  <c r="J69" i="2" s="1"/>
  <c r="O68" i="2"/>
  <c r="K68" i="2"/>
  <c r="J68" i="2" s="1"/>
  <c r="O67" i="2"/>
  <c r="K67" i="2"/>
  <c r="J67" i="2" s="1"/>
  <c r="O66" i="2"/>
  <c r="K66" i="2"/>
  <c r="J66" i="2" s="1"/>
  <c r="O65" i="2"/>
  <c r="K65" i="2"/>
  <c r="J65" i="2" s="1"/>
  <c r="O64" i="2"/>
  <c r="K64" i="2"/>
  <c r="J64" i="2" s="1"/>
  <c r="O63" i="2"/>
  <c r="K63" i="2"/>
  <c r="J63" i="2" s="1"/>
  <c r="O62" i="2"/>
  <c r="K62" i="2"/>
  <c r="J62" i="2" s="1"/>
  <c r="M61" i="2"/>
  <c r="H61" i="2"/>
  <c r="O60" i="2"/>
  <c r="K60" i="2"/>
  <c r="J60" i="2" s="1"/>
  <c r="O59" i="2"/>
  <c r="K59" i="2"/>
  <c r="J59" i="2" s="1"/>
  <c r="O58" i="2"/>
  <c r="K58" i="2"/>
  <c r="J58" i="2" s="1"/>
  <c r="M57" i="2"/>
  <c r="H57" i="2"/>
  <c r="O55" i="2"/>
  <c r="K55" i="2"/>
  <c r="J55" i="2" s="1"/>
  <c r="O54" i="2"/>
  <c r="K54" i="2"/>
  <c r="J54" i="2" s="1"/>
  <c r="O53" i="2"/>
  <c r="K53" i="2"/>
  <c r="J53" i="2" s="1"/>
  <c r="O52" i="2"/>
  <c r="K52" i="2"/>
  <c r="J52" i="2" s="1"/>
  <c r="O51" i="2"/>
  <c r="K51" i="2"/>
  <c r="J51" i="2" s="1"/>
  <c r="O50" i="2"/>
  <c r="K50" i="2"/>
  <c r="J50" i="2" s="1"/>
  <c r="M49" i="2"/>
  <c r="M48" i="2" s="1"/>
  <c r="H49" i="2"/>
  <c r="H48" i="2" s="1"/>
  <c r="O46" i="2"/>
  <c r="K46" i="2"/>
  <c r="J46" i="2" s="1"/>
  <c r="O45" i="2"/>
  <c r="K45" i="2"/>
  <c r="J45" i="2" s="1"/>
  <c r="O44" i="2"/>
  <c r="K44" i="2"/>
  <c r="J44" i="2" s="1"/>
  <c r="O43" i="2"/>
  <c r="K43" i="2"/>
  <c r="J43" i="2" s="1"/>
  <c r="M42" i="2"/>
  <c r="H42" i="2"/>
  <c r="O41" i="2"/>
  <c r="K41" i="2"/>
  <c r="J41" i="2" s="1"/>
  <c r="O40" i="2"/>
  <c r="K40" i="2"/>
  <c r="J40" i="2" s="1"/>
  <c r="O39" i="2"/>
  <c r="K39" i="2"/>
  <c r="J39" i="2" s="1"/>
  <c r="M38" i="2"/>
  <c r="H38" i="2"/>
  <c r="O37" i="2"/>
  <c r="O36" i="2" s="1"/>
  <c r="K37" i="2"/>
  <c r="J37" i="2" s="1"/>
  <c r="J36" i="2" s="1"/>
  <c r="M36" i="2"/>
  <c r="H36" i="2"/>
  <c r="O35" i="2"/>
  <c r="K35" i="2"/>
  <c r="J35" i="2" s="1"/>
  <c r="O34" i="2"/>
  <c r="K34" i="2"/>
  <c r="J34" i="2" s="1"/>
  <c r="O33" i="2"/>
  <c r="K33" i="2"/>
  <c r="J33" i="2" s="1"/>
  <c r="O32" i="2"/>
  <c r="K32" i="2"/>
  <c r="J32" i="2" s="1"/>
  <c r="O31" i="2"/>
  <c r="O30" i="2"/>
  <c r="K30" i="2"/>
  <c r="J30" i="2" s="1"/>
  <c r="M29" i="2"/>
  <c r="H29" i="2"/>
  <c r="O28" i="2"/>
  <c r="O27" i="2" s="1"/>
  <c r="M27" i="2"/>
  <c r="H27" i="2"/>
  <c r="O26" i="2"/>
  <c r="K26" i="2"/>
  <c r="J26" i="2" s="1"/>
  <c r="O25" i="2"/>
  <c r="K25" i="2"/>
  <c r="J25" i="2" s="1"/>
  <c r="O24" i="2"/>
  <c r="K24" i="2"/>
  <c r="J24" i="2" s="1"/>
  <c r="O23" i="2"/>
  <c r="K23" i="2"/>
  <c r="J23" i="2" s="1"/>
  <c r="O22" i="2"/>
  <c r="K22" i="2"/>
  <c r="M21" i="2"/>
  <c r="H21" i="2"/>
  <c r="O20" i="2"/>
  <c r="K20" i="2"/>
  <c r="J20" i="2" s="1"/>
  <c r="O19" i="2"/>
  <c r="K19" i="2"/>
  <c r="J19" i="2" s="1"/>
  <c r="O18" i="2"/>
  <c r="K18" i="2"/>
  <c r="J18" i="2" s="1"/>
  <c r="O17" i="2"/>
  <c r="K17" i="2"/>
  <c r="J17" i="2" s="1"/>
  <c r="O16" i="2"/>
  <c r="K16" i="2"/>
  <c r="J16" i="2" s="1"/>
  <c r="O15" i="2"/>
  <c r="K15" i="2"/>
  <c r="J15" i="2" s="1"/>
  <c r="M14" i="2"/>
  <c r="H14" i="2"/>
  <c r="O95" i="1"/>
  <c r="M95" i="1"/>
  <c r="M12" i="1"/>
  <c r="H95" i="1"/>
  <c r="O12" i="1"/>
  <c r="H12" i="1"/>
  <c r="O82" i="1"/>
  <c r="H82" i="1"/>
  <c r="O73" i="1"/>
  <c r="M73" i="1"/>
  <c r="H73" i="1"/>
  <c r="K73" i="1" s="1"/>
  <c r="M83" i="1"/>
  <c r="O22" i="1"/>
  <c r="O88" i="1"/>
  <c r="M88" i="1"/>
  <c r="H88" i="1"/>
  <c r="J88" i="1" s="1"/>
  <c r="O89" i="1"/>
  <c r="K89" i="1"/>
  <c r="J89" i="1" s="1"/>
  <c r="H83" i="1"/>
  <c r="O83" i="1" s="1"/>
  <c r="O86" i="1"/>
  <c r="K86" i="1"/>
  <c r="J86" i="1" s="1"/>
  <c r="O85" i="1"/>
  <c r="K85" i="1"/>
  <c r="J85" i="1" s="1"/>
  <c r="O84" i="1"/>
  <c r="K84" i="1"/>
  <c r="J84" i="1" s="1"/>
  <c r="K87" i="1"/>
  <c r="J87" i="1" s="1"/>
  <c r="O87" i="1"/>
  <c r="M82" i="8" l="1"/>
  <c r="M73" i="8"/>
  <c r="O61" i="8"/>
  <c r="J38" i="8"/>
  <c r="O29" i="8"/>
  <c r="O14" i="8"/>
  <c r="O57" i="8"/>
  <c r="O56" i="8" s="1"/>
  <c r="K57" i="8"/>
  <c r="J57" i="8" s="1"/>
  <c r="J14" i="8"/>
  <c r="M13" i="8"/>
  <c r="K36" i="8"/>
  <c r="O42" i="8"/>
  <c r="O49" i="8"/>
  <c r="M56" i="8"/>
  <c r="J83" i="8"/>
  <c r="H13" i="8"/>
  <c r="K14" i="8"/>
  <c r="J36" i="8"/>
  <c r="K42" i="8"/>
  <c r="K49" i="8"/>
  <c r="H56" i="8"/>
  <c r="K73" i="8"/>
  <c r="O83" i="8"/>
  <c r="K21" i="8"/>
  <c r="O21" i="8"/>
  <c r="J29" i="8"/>
  <c r="J42" i="8"/>
  <c r="M48" i="8"/>
  <c r="J49" i="8"/>
  <c r="O74" i="8"/>
  <c r="O73" i="8" s="1"/>
  <c r="H82" i="8"/>
  <c r="J61" i="8"/>
  <c r="J73" i="8"/>
  <c r="J88" i="8"/>
  <c r="O56" i="7"/>
  <c r="O49" i="7"/>
  <c r="M48" i="7"/>
  <c r="J49" i="7"/>
  <c r="O42" i="7"/>
  <c r="M13" i="7"/>
  <c r="K88" i="7"/>
  <c r="J83" i="7"/>
  <c r="J82" i="7" s="1"/>
  <c r="K83" i="7"/>
  <c r="K82" i="7"/>
  <c r="J61" i="7"/>
  <c r="O21" i="7"/>
  <c r="K21" i="7"/>
  <c r="J21" i="7"/>
  <c r="J14" i="7"/>
  <c r="O29" i="7"/>
  <c r="H13" i="7"/>
  <c r="K29" i="7"/>
  <c r="O38" i="7"/>
  <c r="J42" i="7"/>
  <c r="J56" i="7"/>
  <c r="J38" i="7"/>
  <c r="K14" i="7"/>
  <c r="J29" i="7"/>
  <c r="K38" i="7"/>
  <c r="J73" i="7"/>
  <c r="K61" i="7"/>
  <c r="K73" i="7"/>
  <c r="K74" i="7"/>
  <c r="J74" i="7" s="1"/>
  <c r="O74" i="7"/>
  <c r="O73" i="7" s="1"/>
  <c r="O82" i="7"/>
  <c r="O83" i="7"/>
  <c r="O13" i="6"/>
  <c r="I38" i="6"/>
  <c r="L64" i="6"/>
  <c r="K73" i="6"/>
  <c r="N73" i="6"/>
  <c r="L37" i="6"/>
  <c r="L49" i="6"/>
  <c r="J48" i="6"/>
  <c r="L48" i="6" s="1"/>
  <c r="J61" i="6"/>
  <c r="L77" i="6"/>
  <c r="L40" i="6"/>
  <c r="L79" i="6"/>
  <c r="L86" i="6"/>
  <c r="H92" i="6"/>
  <c r="I13" i="6"/>
  <c r="I21" i="6"/>
  <c r="J21" i="6"/>
  <c r="L21" i="6" s="1"/>
  <c r="L26" i="6"/>
  <c r="I27" i="6"/>
  <c r="J38" i="6"/>
  <c r="L38" i="6" s="1"/>
  <c r="L41" i="6"/>
  <c r="I42" i="6"/>
  <c r="O61" i="6"/>
  <c r="O56" i="6" s="1"/>
  <c r="L68" i="6"/>
  <c r="L75" i="6"/>
  <c r="L82" i="6"/>
  <c r="L84" i="6"/>
  <c r="L88" i="6"/>
  <c r="H12" i="6"/>
  <c r="I14" i="6"/>
  <c r="J14" i="6"/>
  <c r="L18" i="6"/>
  <c r="L56" i="6"/>
  <c r="L66" i="6"/>
  <c r="O83" i="6"/>
  <c r="K83" i="6"/>
  <c r="L89" i="6"/>
  <c r="L20" i="6"/>
  <c r="K21" i="6"/>
  <c r="L30" i="6"/>
  <c r="J29" i="6"/>
  <c r="L29" i="6" s="1"/>
  <c r="L57" i="6"/>
  <c r="M56" i="6"/>
  <c r="K61" i="6"/>
  <c r="L73" i="6"/>
  <c r="N14" i="6"/>
  <c r="N21" i="6"/>
  <c r="N27" i="6"/>
  <c r="M13" i="6"/>
  <c r="K29" i="6"/>
  <c r="N29" i="6"/>
  <c r="L33" i="6"/>
  <c r="L35" i="6"/>
  <c r="I36" i="6"/>
  <c r="K38" i="6"/>
  <c r="N38" i="6"/>
  <c r="L44" i="6"/>
  <c r="L46" i="6"/>
  <c r="I48" i="6"/>
  <c r="L51" i="6"/>
  <c r="L53" i="6"/>
  <c r="L55" i="6"/>
  <c r="I56" i="6"/>
  <c r="O74" i="6"/>
  <c r="O73" i="6" s="1"/>
  <c r="K74" i="6"/>
  <c r="J74" i="6" s="1"/>
  <c r="L74" i="6" s="1"/>
  <c r="M82" i="6"/>
  <c r="L83" i="6"/>
  <c r="K88" i="6"/>
  <c r="N88" i="6"/>
  <c r="M82" i="5"/>
  <c r="K82" i="5" s="1"/>
  <c r="O83" i="5"/>
  <c r="M73" i="5"/>
  <c r="K73" i="5" s="1"/>
  <c r="O74" i="5"/>
  <c r="O73" i="5" s="1"/>
  <c r="J61" i="5"/>
  <c r="O49" i="5"/>
  <c r="M48" i="5"/>
  <c r="O42" i="5"/>
  <c r="O13" i="5" s="1"/>
  <c r="O38" i="5"/>
  <c r="M13" i="5"/>
  <c r="N13" i="5" s="1"/>
  <c r="O29" i="5"/>
  <c r="K29" i="5"/>
  <c r="J14" i="5"/>
  <c r="L14" i="5"/>
  <c r="L37" i="5"/>
  <c r="J36" i="5"/>
  <c r="L36" i="5" s="1"/>
  <c r="I14" i="5"/>
  <c r="L15" i="5"/>
  <c r="N18" i="5"/>
  <c r="I13" i="5"/>
  <c r="L16" i="5"/>
  <c r="L20" i="5"/>
  <c r="I21" i="5"/>
  <c r="N21" i="5"/>
  <c r="N22" i="5"/>
  <c r="I25" i="5"/>
  <c r="N26" i="5"/>
  <c r="L27" i="5"/>
  <c r="I28" i="5"/>
  <c r="J29" i="5"/>
  <c r="L29" i="5" s="1"/>
  <c r="N29" i="5"/>
  <c r="L31" i="5"/>
  <c r="I33" i="5"/>
  <c r="N34" i="5"/>
  <c r="N37" i="5"/>
  <c r="N39" i="5"/>
  <c r="K42" i="5"/>
  <c r="I45" i="5"/>
  <c r="K48" i="5"/>
  <c r="L49" i="5"/>
  <c r="L50" i="5"/>
  <c r="L51" i="5"/>
  <c r="L52" i="5"/>
  <c r="L53" i="5"/>
  <c r="L54" i="5"/>
  <c r="L55" i="5"/>
  <c r="I58" i="5"/>
  <c r="I61" i="5"/>
  <c r="L61" i="5"/>
  <c r="N74" i="5"/>
  <c r="L75" i="5"/>
  <c r="I83" i="5"/>
  <c r="L85" i="5"/>
  <c r="I16" i="5"/>
  <c r="N16" i="5"/>
  <c r="I20" i="5"/>
  <c r="N20" i="5"/>
  <c r="N23" i="5"/>
  <c r="L24" i="5"/>
  <c r="L25" i="5"/>
  <c r="I26" i="5"/>
  <c r="N28" i="5"/>
  <c r="N30" i="5"/>
  <c r="N31" i="5"/>
  <c r="I34" i="5"/>
  <c r="N35" i="5"/>
  <c r="I37" i="5"/>
  <c r="I39" i="5"/>
  <c r="N40" i="5"/>
  <c r="L41" i="5"/>
  <c r="I42" i="5"/>
  <c r="N42" i="5"/>
  <c r="N43" i="5"/>
  <c r="L44" i="5"/>
  <c r="L45" i="5"/>
  <c r="I46" i="5"/>
  <c r="I48" i="5"/>
  <c r="O48" i="5"/>
  <c r="N48" i="5"/>
  <c r="N50" i="5"/>
  <c r="N51" i="5"/>
  <c r="N52" i="5"/>
  <c r="N53" i="5"/>
  <c r="N54" i="5"/>
  <c r="N55" i="5"/>
  <c r="I73" i="5"/>
  <c r="L88" i="5"/>
  <c r="L89" i="5"/>
  <c r="K13" i="5"/>
  <c r="I23" i="5"/>
  <c r="N24" i="5"/>
  <c r="N27" i="5"/>
  <c r="I30" i="5"/>
  <c r="N32" i="5"/>
  <c r="I35" i="5"/>
  <c r="I38" i="5"/>
  <c r="I40" i="5"/>
  <c r="N41" i="5"/>
  <c r="I43" i="5"/>
  <c r="N44" i="5"/>
  <c r="L46" i="5"/>
  <c r="I49" i="5"/>
  <c r="N49" i="5"/>
  <c r="K57" i="5"/>
  <c r="J57" i="5" s="1"/>
  <c r="M56" i="5"/>
  <c r="N61" i="5"/>
  <c r="L62" i="5"/>
  <c r="L63" i="5"/>
  <c r="L64" i="5"/>
  <c r="L65" i="5"/>
  <c r="L66" i="5"/>
  <c r="L67" i="5"/>
  <c r="L68" i="5"/>
  <c r="L69" i="5"/>
  <c r="L70" i="5"/>
  <c r="L71" i="5"/>
  <c r="I74" i="5"/>
  <c r="L73" i="5"/>
  <c r="N83" i="5"/>
  <c r="L87" i="5"/>
  <c r="I88" i="5"/>
  <c r="N89" i="5"/>
  <c r="I89" i="5"/>
  <c r="N86" i="5"/>
  <c r="I86" i="5"/>
  <c r="N84" i="5"/>
  <c r="I84" i="5"/>
  <c r="N79" i="5"/>
  <c r="I79" i="5"/>
  <c r="N77" i="5"/>
  <c r="I77" i="5"/>
  <c r="N75" i="5"/>
  <c r="I75" i="5"/>
  <c r="N70" i="5"/>
  <c r="I70" i="5"/>
  <c r="N68" i="5"/>
  <c r="I68" i="5"/>
  <c r="N66" i="5"/>
  <c r="I66" i="5"/>
  <c r="N64" i="5"/>
  <c r="I64" i="5"/>
  <c r="N62" i="5"/>
  <c r="I62" i="5"/>
  <c r="N59" i="5"/>
  <c r="I59" i="5"/>
  <c r="L86" i="5"/>
  <c r="N87" i="5"/>
  <c r="I87" i="5"/>
  <c r="N85" i="5"/>
  <c r="I85" i="5"/>
  <c r="N80" i="5"/>
  <c r="I80" i="5"/>
  <c r="N78" i="5"/>
  <c r="I78" i="5"/>
  <c r="N76" i="5"/>
  <c r="I76" i="5"/>
  <c r="N71" i="5"/>
  <c r="I71" i="5"/>
  <c r="N69" i="5"/>
  <c r="I69" i="5"/>
  <c r="N67" i="5"/>
  <c r="I67" i="5"/>
  <c r="N65" i="5"/>
  <c r="I65" i="5"/>
  <c r="N63" i="5"/>
  <c r="I63" i="5"/>
  <c r="N60" i="5"/>
  <c r="I60" i="5"/>
  <c r="N58" i="5"/>
  <c r="L28" i="5"/>
  <c r="I22" i="5"/>
  <c r="N19" i="5"/>
  <c r="I19" i="5"/>
  <c r="N17" i="5"/>
  <c r="I17" i="5"/>
  <c r="N15" i="5"/>
  <c r="I15" i="5"/>
  <c r="N14" i="5"/>
  <c r="I18" i="5"/>
  <c r="L19" i="5"/>
  <c r="L22" i="5"/>
  <c r="L23" i="5"/>
  <c r="I24" i="5"/>
  <c r="N25" i="5"/>
  <c r="L26" i="5"/>
  <c r="I27" i="5"/>
  <c r="I29" i="5"/>
  <c r="I31" i="5"/>
  <c r="I32" i="5"/>
  <c r="N33" i="5"/>
  <c r="K36" i="5"/>
  <c r="N38" i="5"/>
  <c r="L39" i="5"/>
  <c r="L40" i="5"/>
  <c r="I41" i="5"/>
  <c r="L43" i="5"/>
  <c r="I44" i="5"/>
  <c r="N45" i="5"/>
  <c r="N46" i="5"/>
  <c r="I50" i="5"/>
  <c r="I51" i="5"/>
  <c r="I52" i="5"/>
  <c r="I53" i="5"/>
  <c r="I54" i="5"/>
  <c r="I55" i="5"/>
  <c r="I56" i="5"/>
  <c r="I57" i="5"/>
  <c r="O57" i="5"/>
  <c r="O56" i="5" s="1"/>
  <c r="N57" i="5"/>
  <c r="N73" i="5"/>
  <c r="L74" i="5"/>
  <c r="I82" i="5"/>
  <c r="N88" i="5"/>
  <c r="J83" i="5"/>
  <c r="J49" i="4"/>
  <c r="O42" i="4"/>
  <c r="O38" i="4"/>
  <c r="O29" i="4"/>
  <c r="O21" i="4"/>
  <c r="M13" i="4"/>
  <c r="K14" i="4"/>
  <c r="J14" i="4"/>
  <c r="O14" i="4"/>
  <c r="O83" i="4"/>
  <c r="K83" i="4"/>
  <c r="H13" i="4"/>
  <c r="J29" i="4"/>
  <c r="J38" i="4"/>
  <c r="J61" i="4"/>
  <c r="O74" i="4"/>
  <c r="O73" i="4" s="1"/>
  <c r="K74" i="4"/>
  <c r="J74" i="4" s="1"/>
  <c r="M82" i="4"/>
  <c r="M73" i="4"/>
  <c r="J73" i="4"/>
  <c r="M56" i="4"/>
  <c r="K61" i="4"/>
  <c r="J21" i="4"/>
  <c r="J42" i="4"/>
  <c r="O61" i="4"/>
  <c r="J82" i="4"/>
  <c r="K36" i="4"/>
  <c r="K42" i="4"/>
  <c r="K48" i="4"/>
  <c r="O48" i="4"/>
  <c r="K49" i="4"/>
  <c r="K57" i="4"/>
  <c r="J57" i="4" s="1"/>
  <c r="O57" i="4"/>
  <c r="K83" i="3"/>
  <c r="O74" i="3"/>
  <c r="O73" i="3" s="1"/>
  <c r="M73" i="3"/>
  <c r="K73" i="3" s="1"/>
  <c r="J61" i="3"/>
  <c r="M56" i="3"/>
  <c r="J49" i="3"/>
  <c r="O42" i="3"/>
  <c r="O21" i="3"/>
  <c r="J29" i="3"/>
  <c r="J21" i="3"/>
  <c r="O57" i="3"/>
  <c r="O56" i="3" s="1"/>
  <c r="M13" i="3"/>
  <c r="K14" i="3"/>
  <c r="K21" i="3"/>
  <c r="O29" i="3"/>
  <c r="O13" i="3" s="1"/>
  <c r="O48" i="3"/>
  <c r="K57" i="3"/>
  <c r="J57" i="3" s="1"/>
  <c r="J42" i="3"/>
  <c r="K48" i="3"/>
  <c r="J14" i="3"/>
  <c r="K36" i="3"/>
  <c r="J38" i="3"/>
  <c r="K42" i="3"/>
  <c r="K49" i="3"/>
  <c r="H56" i="3"/>
  <c r="O57" i="2"/>
  <c r="O61" i="2"/>
  <c r="O56" i="2" s="1"/>
  <c r="K38" i="2"/>
  <c r="K42" i="2"/>
  <c r="O38" i="2"/>
  <c r="J83" i="2"/>
  <c r="K57" i="2"/>
  <c r="J57" i="2" s="1"/>
  <c r="K61" i="2"/>
  <c r="K48" i="2"/>
  <c r="H56" i="2"/>
  <c r="K83" i="2"/>
  <c r="M82" i="2"/>
  <c r="O74" i="2"/>
  <c r="O73" i="2" s="1"/>
  <c r="M56" i="2"/>
  <c r="K56" i="2" s="1"/>
  <c r="J49" i="2"/>
  <c r="O49" i="2"/>
  <c r="K49" i="2"/>
  <c r="O48" i="2"/>
  <c r="J42" i="2"/>
  <c r="O42" i="2"/>
  <c r="K88" i="2"/>
  <c r="H82" i="2"/>
  <c r="H73" i="2"/>
  <c r="K73" i="2" s="1"/>
  <c r="K74" i="2"/>
  <c r="J74" i="2" s="1"/>
  <c r="K29" i="2"/>
  <c r="J29" i="2"/>
  <c r="O29" i="2"/>
  <c r="H13" i="2"/>
  <c r="O21" i="2"/>
  <c r="O14" i="2"/>
  <c r="K14" i="2"/>
  <c r="J61" i="2"/>
  <c r="K21" i="2"/>
  <c r="J14" i="2"/>
  <c r="J21" i="2"/>
  <c r="K36" i="2"/>
  <c r="M13" i="2"/>
  <c r="J38" i="2"/>
  <c r="J73" i="1"/>
  <c r="K88" i="1"/>
  <c r="M74" i="1"/>
  <c r="H74" i="1"/>
  <c r="O79" i="1"/>
  <c r="K79" i="1"/>
  <c r="J79" i="1" s="1"/>
  <c r="O78" i="1"/>
  <c r="K78" i="1"/>
  <c r="J78" i="1" s="1"/>
  <c r="O77" i="1"/>
  <c r="K77" i="1"/>
  <c r="J77" i="1" s="1"/>
  <c r="O76" i="1"/>
  <c r="K76" i="1"/>
  <c r="J76" i="1" s="1"/>
  <c r="O75" i="1"/>
  <c r="K75" i="1"/>
  <c r="J75" i="1" s="1"/>
  <c r="K80" i="1"/>
  <c r="J80" i="1" s="1"/>
  <c r="O80" i="1"/>
  <c r="O70" i="1"/>
  <c r="K70" i="1"/>
  <c r="J70" i="1" s="1"/>
  <c r="O69" i="1"/>
  <c r="K69" i="1"/>
  <c r="J69" i="1" s="1"/>
  <c r="O58" i="1"/>
  <c r="M57" i="1"/>
  <c r="K58" i="1"/>
  <c r="J58" i="1" s="1"/>
  <c r="H57" i="1"/>
  <c r="K45" i="1"/>
  <c r="J45" i="1" s="1"/>
  <c r="O45" i="1"/>
  <c r="K44" i="1"/>
  <c r="O44" i="1"/>
  <c r="O40" i="1"/>
  <c r="K40" i="1"/>
  <c r="J40" i="1" s="1"/>
  <c r="O35" i="1"/>
  <c r="O34" i="1"/>
  <c r="O33" i="1"/>
  <c r="O32" i="1"/>
  <c r="O31" i="1"/>
  <c r="K35" i="1"/>
  <c r="J35" i="1" s="1"/>
  <c r="K34" i="1"/>
  <c r="J34" i="1" s="1"/>
  <c r="K33" i="1"/>
  <c r="J33" i="1" s="1"/>
  <c r="K32" i="1"/>
  <c r="J32" i="1" s="1"/>
  <c r="K31" i="1"/>
  <c r="J31" i="1" s="1"/>
  <c r="M27" i="1"/>
  <c r="O25" i="1"/>
  <c r="O24" i="1"/>
  <c r="O17" i="1"/>
  <c r="O16" i="1"/>
  <c r="K17" i="1"/>
  <c r="J17" i="1" s="1"/>
  <c r="K16" i="1"/>
  <c r="J16" i="1" s="1"/>
  <c r="K25" i="1"/>
  <c r="J25" i="1" s="1"/>
  <c r="K24" i="1"/>
  <c r="J24" i="1" s="1"/>
  <c r="M14" i="1"/>
  <c r="J44" i="1"/>
  <c r="H14" i="1"/>
  <c r="K15" i="1"/>
  <c r="J15" i="1" s="1"/>
  <c r="O15" i="1"/>
  <c r="K18" i="1"/>
  <c r="J18" i="1" s="1"/>
  <c r="O18" i="1"/>
  <c r="K19" i="1"/>
  <c r="J19" i="1" s="1"/>
  <c r="O19" i="1"/>
  <c r="K20" i="1"/>
  <c r="J20" i="1" s="1"/>
  <c r="O20" i="1"/>
  <c r="H21" i="1"/>
  <c r="M21" i="1"/>
  <c r="K22" i="1"/>
  <c r="K23" i="1"/>
  <c r="J23" i="1" s="1"/>
  <c r="O23" i="1"/>
  <c r="K26" i="1"/>
  <c r="J26" i="1" s="1"/>
  <c r="O26" i="1"/>
  <c r="H27" i="1"/>
  <c r="K28" i="1"/>
  <c r="J28" i="1" s="1"/>
  <c r="O28" i="1"/>
  <c r="H29" i="1"/>
  <c r="M29" i="1"/>
  <c r="K30" i="1"/>
  <c r="J30" i="1" s="1"/>
  <c r="O30" i="1"/>
  <c r="H36" i="1"/>
  <c r="M36" i="1"/>
  <c r="K37" i="1"/>
  <c r="J37" i="1" s="1"/>
  <c r="O37" i="1"/>
  <c r="O36" i="1" s="1"/>
  <c r="H38" i="1"/>
  <c r="M38" i="1"/>
  <c r="K39" i="1"/>
  <c r="J39" i="1" s="1"/>
  <c r="O39" i="1"/>
  <c r="K41" i="1"/>
  <c r="J41" i="1" s="1"/>
  <c r="O41" i="1"/>
  <c r="H42" i="1"/>
  <c r="M42" i="1"/>
  <c r="K43" i="1"/>
  <c r="J43" i="1" s="1"/>
  <c r="O43" i="1"/>
  <c r="K46" i="1"/>
  <c r="J46" i="1" s="1"/>
  <c r="O46" i="1"/>
  <c r="H49" i="1"/>
  <c r="H48" i="1" s="1"/>
  <c r="M49" i="1"/>
  <c r="M48" i="1" s="1"/>
  <c r="K50" i="1"/>
  <c r="J50" i="1" s="1"/>
  <c r="O50" i="1"/>
  <c r="K51" i="1"/>
  <c r="J51" i="1" s="1"/>
  <c r="O51" i="1"/>
  <c r="K52" i="1"/>
  <c r="J52" i="1" s="1"/>
  <c r="O52" i="1"/>
  <c r="K53" i="1"/>
  <c r="J53" i="1" s="1"/>
  <c r="O53" i="1"/>
  <c r="K54" i="1"/>
  <c r="J54" i="1" s="1"/>
  <c r="O54" i="1"/>
  <c r="K55" i="1"/>
  <c r="J55" i="1" s="1"/>
  <c r="O55" i="1"/>
  <c r="K59" i="1"/>
  <c r="J59" i="1" s="1"/>
  <c r="O59" i="1"/>
  <c r="K60" i="1"/>
  <c r="J60" i="1" s="1"/>
  <c r="O60" i="1"/>
  <c r="H61" i="1"/>
  <c r="H56" i="1" s="1"/>
  <c r="M61" i="1"/>
  <c r="K62" i="1"/>
  <c r="J62" i="1" s="1"/>
  <c r="O62" i="1"/>
  <c r="K63" i="1"/>
  <c r="J63" i="1" s="1"/>
  <c r="O63" i="1"/>
  <c r="K64" i="1"/>
  <c r="J64" i="1" s="1"/>
  <c r="O64" i="1"/>
  <c r="K65" i="1"/>
  <c r="J65" i="1" s="1"/>
  <c r="O65" i="1"/>
  <c r="K66" i="1"/>
  <c r="J66" i="1" s="1"/>
  <c r="O66" i="1"/>
  <c r="K67" i="1"/>
  <c r="J67" i="1" s="1"/>
  <c r="O67" i="1"/>
  <c r="K68" i="1"/>
  <c r="J68" i="1" s="1"/>
  <c r="O68" i="1"/>
  <c r="K71" i="1"/>
  <c r="J71" i="1" s="1"/>
  <c r="O71" i="1"/>
  <c r="M82" i="1"/>
  <c r="K82" i="8" l="1"/>
  <c r="O13" i="8"/>
  <c r="J56" i="8"/>
  <c r="L56" i="8" s="1"/>
  <c r="L88" i="8"/>
  <c r="J82" i="8"/>
  <c r="L83" i="8"/>
  <c r="M92" i="8"/>
  <c r="K92" i="8" s="1"/>
  <c r="M12" i="8"/>
  <c r="K13" i="8"/>
  <c r="N48" i="8"/>
  <c r="O48" i="8"/>
  <c r="K48" i="8"/>
  <c r="L73" i="8"/>
  <c r="I82" i="8"/>
  <c r="O82" i="8"/>
  <c r="L49" i="8"/>
  <c r="I13" i="8"/>
  <c r="H92" i="8"/>
  <c r="L61" i="8" s="1"/>
  <c r="H12" i="8"/>
  <c r="I12" i="8" s="1"/>
  <c r="N56" i="8"/>
  <c r="K56" i="8"/>
  <c r="L14" i="8"/>
  <c r="J13" i="8"/>
  <c r="M92" i="7"/>
  <c r="M12" i="7"/>
  <c r="O48" i="7"/>
  <c r="K48" i="7"/>
  <c r="K13" i="7"/>
  <c r="O13" i="7"/>
  <c r="J13" i="7"/>
  <c r="J48" i="7"/>
  <c r="H92" i="7"/>
  <c r="L73" i="7" s="1"/>
  <c r="H12" i="7"/>
  <c r="K12" i="7" s="1"/>
  <c r="J13" i="6"/>
  <c r="L14" i="6"/>
  <c r="I92" i="6"/>
  <c r="O82" i="6"/>
  <c r="O12" i="6" s="1"/>
  <c r="K82" i="6"/>
  <c r="N82" i="6"/>
  <c r="N56" i="6"/>
  <c r="K56" i="6"/>
  <c r="N89" i="6"/>
  <c r="I89" i="6"/>
  <c r="N86" i="6"/>
  <c r="I86" i="6"/>
  <c r="N84" i="6"/>
  <c r="I84" i="6"/>
  <c r="N79" i="6"/>
  <c r="I79" i="6"/>
  <c r="N77" i="6"/>
  <c r="I77" i="6"/>
  <c r="N75" i="6"/>
  <c r="I75" i="6"/>
  <c r="N70" i="6"/>
  <c r="I70" i="6"/>
  <c r="N68" i="6"/>
  <c r="I68" i="6"/>
  <c r="N66" i="6"/>
  <c r="I66" i="6"/>
  <c r="N64" i="6"/>
  <c r="I64" i="6"/>
  <c r="N62" i="6"/>
  <c r="I62" i="6"/>
  <c r="N59" i="6"/>
  <c r="I59" i="6"/>
  <c r="L31" i="6"/>
  <c r="L22" i="6"/>
  <c r="N20" i="6"/>
  <c r="I20" i="6"/>
  <c r="N18" i="6"/>
  <c r="I18" i="6"/>
  <c r="N16" i="6"/>
  <c r="I16" i="6"/>
  <c r="I58" i="6"/>
  <c r="N54" i="6"/>
  <c r="I54" i="6"/>
  <c r="N52" i="6"/>
  <c r="I52" i="6"/>
  <c r="N50" i="6"/>
  <c r="I50" i="6"/>
  <c r="N45" i="6"/>
  <c r="I45" i="6"/>
  <c r="N43" i="6"/>
  <c r="I43" i="6"/>
  <c r="N40" i="6"/>
  <c r="I40" i="6"/>
  <c r="N37" i="6"/>
  <c r="I37" i="6"/>
  <c r="N34" i="6"/>
  <c r="I34" i="6"/>
  <c r="N32" i="6"/>
  <c r="I32" i="6"/>
  <c r="I31" i="6"/>
  <c r="N28" i="6"/>
  <c r="N25" i="6"/>
  <c r="I25" i="6"/>
  <c r="N23" i="6"/>
  <c r="I23" i="6"/>
  <c r="L76" i="6"/>
  <c r="L69" i="6"/>
  <c r="N67" i="6"/>
  <c r="I67" i="6"/>
  <c r="I61" i="6"/>
  <c r="L60" i="6"/>
  <c r="N58" i="6"/>
  <c r="N48" i="6"/>
  <c r="N41" i="6"/>
  <c r="N39" i="6"/>
  <c r="N36" i="6"/>
  <c r="N30" i="6"/>
  <c r="N26" i="6"/>
  <c r="N24" i="6"/>
  <c r="N22" i="6"/>
  <c r="N19" i="6"/>
  <c r="I19" i="6"/>
  <c r="I88" i="6"/>
  <c r="L87" i="6"/>
  <c r="I85" i="6"/>
  <c r="L80" i="6"/>
  <c r="I78" i="6"/>
  <c r="I74" i="6"/>
  <c r="N63" i="6"/>
  <c r="N51" i="6"/>
  <c r="I22" i="6"/>
  <c r="L17" i="6"/>
  <c r="N15" i="6"/>
  <c r="I15" i="6"/>
  <c r="L85" i="6"/>
  <c r="L78" i="6"/>
  <c r="N76" i="6"/>
  <c r="N74" i="6"/>
  <c r="I73" i="6"/>
  <c r="L63" i="6"/>
  <c r="I60" i="6"/>
  <c r="N57" i="6"/>
  <c r="I41" i="6"/>
  <c r="I39" i="6"/>
  <c r="I26" i="6"/>
  <c r="N87" i="6"/>
  <c r="I87" i="6"/>
  <c r="I83" i="6"/>
  <c r="N80" i="6"/>
  <c r="I80" i="6"/>
  <c r="L67" i="6"/>
  <c r="N65" i="6"/>
  <c r="I65" i="6"/>
  <c r="I63" i="6"/>
  <c r="I55" i="6"/>
  <c r="I53" i="6"/>
  <c r="I51" i="6"/>
  <c r="I46" i="6"/>
  <c r="I44" i="6"/>
  <c r="I35" i="6"/>
  <c r="I33" i="6"/>
  <c r="L28" i="6"/>
  <c r="L27" i="6"/>
  <c r="L19" i="6"/>
  <c r="N17" i="6"/>
  <c r="I17" i="6"/>
  <c r="N85" i="6"/>
  <c r="I82" i="6"/>
  <c r="N78" i="6"/>
  <c r="N71" i="6"/>
  <c r="I71" i="6"/>
  <c r="L65" i="6"/>
  <c r="N55" i="6"/>
  <c r="N53" i="6"/>
  <c r="N49" i="6"/>
  <c r="N46" i="6"/>
  <c r="N44" i="6"/>
  <c r="N42" i="6"/>
  <c r="N35" i="6"/>
  <c r="N33" i="6"/>
  <c r="N31" i="6"/>
  <c r="I28" i="6"/>
  <c r="I76" i="6"/>
  <c r="L71" i="6"/>
  <c r="N69" i="6"/>
  <c r="I69" i="6"/>
  <c r="N60" i="6"/>
  <c r="L54" i="6"/>
  <c r="L52" i="6"/>
  <c r="L50" i="6"/>
  <c r="L45" i="6"/>
  <c r="L43" i="6"/>
  <c r="L34" i="6"/>
  <c r="L32" i="6"/>
  <c r="I30" i="6"/>
  <c r="I24" i="6"/>
  <c r="L15" i="6"/>
  <c r="L70" i="6"/>
  <c r="L61" i="6"/>
  <c r="L16" i="6"/>
  <c r="L25" i="6"/>
  <c r="N13" i="6"/>
  <c r="N92" i="6" s="1"/>
  <c r="M92" i="6"/>
  <c r="K92" i="6" s="1"/>
  <c r="M12" i="6"/>
  <c r="K13" i="6"/>
  <c r="N83" i="6"/>
  <c r="L59" i="6"/>
  <c r="L24" i="6"/>
  <c r="L36" i="6"/>
  <c r="I12" i="6"/>
  <c r="L23" i="6"/>
  <c r="I49" i="6"/>
  <c r="L39" i="6"/>
  <c r="I57" i="6"/>
  <c r="N61" i="6"/>
  <c r="L62" i="6"/>
  <c r="L42" i="6"/>
  <c r="I29" i="6"/>
  <c r="O82" i="5"/>
  <c r="N82" i="5"/>
  <c r="M12" i="5"/>
  <c r="K12" i="5" s="1"/>
  <c r="O12" i="5"/>
  <c r="I92" i="5"/>
  <c r="K56" i="5"/>
  <c r="N56" i="5"/>
  <c r="M92" i="5"/>
  <c r="L83" i="5"/>
  <c r="J82" i="5"/>
  <c r="L82" i="5" s="1"/>
  <c r="L57" i="5"/>
  <c r="J56" i="5"/>
  <c r="J13" i="5"/>
  <c r="N92" i="5"/>
  <c r="M92" i="4"/>
  <c r="K92" i="4" s="1"/>
  <c r="J13" i="4"/>
  <c r="L13" i="4" s="1"/>
  <c r="O13" i="4"/>
  <c r="K73" i="4"/>
  <c r="M12" i="4"/>
  <c r="L38" i="4"/>
  <c r="L29" i="4"/>
  <c r="O56" i="4"/>
  <c r="K56" i="4"/>
  <c r="N56" i="4"/>
  <c r="O82" i="4"/>
  <c r="K82" i="4"/>
  <c r="N82" i="4"/>
  <c r="J56" i="4"/>
  <c r="L21" i="4"/>
  <c r="L73" i="4"/>
  <c r="H92" i="4"/>
  <c r="H12" i="4"/>
  <c r="I12" i="4" s="1"/>
  <c r="K13" i="4"/>
  <c r="K82" i="3"/>
  <c r="O82" i="3"/>
  <c r="J56" i="3"/>
  <c r="L29" i="3"/>
  <c r="I56" i="3"/>
  <c r="H92" i="3"/>
  <c r="L57" i="3" s="1"/>
  <c r="K56" i="3"/>
  <c r="H12" i="3"/>
  <c r="I12" i="3" s="1"/>
  <c r="L38" i="3"/>
  <c r="O12" i="3"/>
  <c r="L21" i="3"/>
  <c r="J13" i="3"/>
  <c r="L14" i="3"/>
  <c r="L42" i="3"/>
  <c r="K13" i="3"/>
  <c r="N13" i="3"/>
  <c r="M92" i="3"/>
  <c r="K92" i="3" s="1"/>
  <c r="J56" i="2"/>
  <c r="J73" i="2"/>
  <c r="O82" i="2"/>
  <c r="H12" i="2"/>
  <c r="J82" i="2"/>
  <c r="K82" i="2"/>
  <c r="H92" i="2"/>
  <c r="N42" i="2" s="1"/>
  <c r="O13" i="2"/>
  <c r="J48" i="2"/>
  <c r="J13" i="2"/>
  <c r="M92" i="2"/>
  <c r="K13" i="2"/>
  <c r="M12" i="2"/>
  <c r="N23" i="2"/>
  <c r="N28" i="2"/>
  <c r="M56" i="1"/>
  <c r="J56" i="1"/>
  <c r="J49" i="1"/>
  <c r="K74" i="1"/>
  <c r="J74" i="1" s="1"/>
  <c r="O74" i="1"/>
  <c r="K57" i="1"/>
  <c r="J57" i="1" s="1"/>
  <c r="O57" i="1"/>
  <c r="J29" i="1"/>
  <c r="J27" i="1"/>
  <c r="O29" i="1"/>
  <c r="O27" i="1"/>
  <c r="K38" i="1"/>
  <c r="O21" i="1"/>
  <c r="K61" i="1"/>
  <c r="K29" i="1"/>
  <c r="K82" i="1"/>
  <c r="O38" i="1"/>
  <c r="K83" i="1"/>
  <c r="O61" i="1"/>
  <c r="O56" i="1" s="1"/>
  <c r="K49" i="1"/>
  <c r="O14" i="1"/>
  <c r="O42" i="1"/>
  <c r="M13" i="1"/>
  <c r="J83" i="1"/>
  <c r="J82" i="1" s="1"/>
  <c r="J21" i="1"/>
  <c r="J14" i="1"/>
  <c r="J61" i="1"/>
  <c r="K42" i="1"/>
  <c r="J36" i="1"/>
  <c r="H13" i="1"/>
  <c r="O49" i="1"/>
  <c r="J42" i="1"/>
  <c r="J38" i="1"/>
  <c r="K36" i="1"/>
  <c r="K27" i="1"/>
  <c r="K21" i="1"/>
  <c r="K14" i="1"/>
  <c r="O12" i="8" l="1"/>
  <c r="I56" i="8"/>
  <c r="L36" i="8"/>
  <c r="L13" i="8"/>
  <c r="J48" i="8"/>
  <c r="L48" i="8" s="1"/>
  <c r="N13" i="8"/>
  <c r="L82" i="8"/>
  <c r="L29" i="8"/>
  <c r="O92" i="8"/>
  <c r="N55" i="8"/>
  <c r="I55" i="8"/>
  <c r="N53" i="8"/>
  <c r="I53" i="8"/>
  <c r="N51" i="8"/>
  <c r="I51" i="8"/>
  <c r="N46" i="8"/>
  <c r="I46" i="8"/>
  <c r="N44" i="8"/>
  <c r="I44" i="8"/>
  <c r="N41" i="8"/>
  <c r="I41" i="8"/>
  <c r="N39" i="8"/>
  <c r="I39" i="8"/>
  <c r="N35" i="8"/>
  <c r="I35" i="8"/>
  <c r="N33" i="8"/>
  <c r="I33" i="8"/>
  <c r="N31" i="8"/>
  <c r="N30" i="8"/>
  <c r="I30" i="8"/>
  <c r="I28" i="8"/>
  <c r="L27" i="8"/>
  <c r="N26" i="8"/>
  <c r="I26" i="8"/>
  <c r="N24" i="8"/>
  <c r="I24" i="8"/>
  <c r="N22" i="8"/>
  <c r="N89" i="8"/>
  <c r="I89" i="8"/>
  <c r="I58" i="8"/>
  <c r="N54" i="8"/>
  <c r="I54" i="8"/>
  <c r="N52" i="8"/>
  <c r="I52" i="8"/>
  <c r="N50" i="8"/>
  <c r="I50" i="8"/>
  <c r="N45" i="8"/>
  <c r="I45" i="8"/>
  <c r="N43" i="8"/>
  <c r="I43" i="8"/>
  <c r="N40" i="8"/>
  <c r="I40" i="8"/>
  <c r="N37" i="8"/>
  <c r="I37" i="8"/>
  <c r="N34" i="8"/>
  <c r="I34" i="8"/>
  <c r="N32" i="8"/>
  <c r="I32" i="8"/>
  <c r="I31" i="8"/>
  <c r="N28" i="8"/>
  <c r="N25" i="8"/>
  <c r="I25" i="8"/>
  <c r="N23" i="8"/>
  <c r="I23" i="8"/>
  <c r="N87" i="8"/>
  <c r="I87" i="8"/>
  <c r="N85" i="8"/>
  <c r="I85" i="8"/>
  <c r="N80" i="8"/>
  <c r="I80" i="8"/>
  <c r="N78" i="8"/>
  <c r="I78" i="8"/>
  <c r="N76" i="8"/>
  <c r="I76" i="8"/>
  <c r="N71" i="8"/>
  <c r="I71" i="8"/>
  <c r="N69" i="8"/>
  <c r="I69" i="8"/>
  <c r="N67" i="8"/>
  <c r="I67" i="8"/>
  <c r="N65" i="8"/>
  <c r="I65" i="8"/>
  <c r="N63" i="8"/>
  <c r="I63" i="8"/>
  <c r="N60" i="8"/>
  <c r="I60" i="8"/>
  <c r="N58" i="8"/>
  <c r="I38" i="8"/>
  <c r="I29" i="8"/>
  <c r="L28" i="8"/>
  <c r="N86" i="8"/>
  <c r="N79" i="8"/>
  <c r="I66" i="8"/>
  <c r="N64" i="8"/>
  <c r="I57" i="8"/>
  <c r="L53" i="8"/>
  <c r="L46" i="8"/>
  <c r="L39" i="8"/>
  <c r="L31" i="8"/>
  <c r="I27" i="8"/>
  <c r="N21" i="8"/>
  <c r="I20" i="8"/>
  <c r="I19" i="8"/>
  <c r="L17" i="8"/>
  <c r="N16" i="8"/>
  <c r="I15" i="8"/>
  <c r="I86" i="8"/>
  <c r="I75" i="8"/>
  <c r="I68" i="8"/>
  <c r="N66" i="8"/>
  <c r="N59" i="8"/>
  <c r="L55" i="8"/>
  <c r="I48" i="8"/>
  <c r="I92" i="8" s="1"/>
  <c r="L41" i="8"/>
  <c r="L33" i="8"/>
  <c r="L22" i="8"/>
  <c r="I18" i="8"/>
  <c r="N15" i="8"/>
  <c r="N84" i="8"/>
  <c r="N77" i="8"/>
  <c r="I64" i="8"/>
  <c r="N62" i="8"/>
  <c r="L44" i="8"/>
  <c r="I36" i="8"/>
  <c r="I16" i="8"/>
  <c r="I84" i="8"/>
  <c r="I77" i="8"/>
  <c r="N75" i="8"/>
  <c r="I70" i="8"/>
  <c r="N68" i="8"/>
  <c r="I62" i="8"/>
  <c r="I49" i="8"/>
  <c r="I42" i="8"/>
  <c r="L35" i="8"/>
  <c r="L30" i="8"/>
  <c r="L24" i="8"/>
  <c r="N20" i="8"/>
  <c r="N19" i="8"/>
  <c r="N18" i="8"/>
  <c r="I17" i="8"/>
  <c r="N14" i="8"/>
  <c r="I79" i="8"/>
  <c r="L74" i="8"/>
  <c r="N70" i="8"/>
  <c r="I59" i="8"/>
  <c r="L51" i="8"/>
  <c r="L26" i="8"/>
  <c r="I22" i="8"/>
  <c r="N17" i="8"/>
  <c r="L15" i="8"/>
  <c r="N57" i="8"/>
  <c r="N36" i="8"/>
  <c r="L40" i="8"/>
  <c r="L79" i="8"/>
  <c r="L87" i="8"/>
  <c r="L19" i="8"/>
  <c r="L34" i="8"/>
  <c r="N42" i="8"/>
  <c r="L62" i="8"/>
  <c r="I21" i="8"/>
  <c r="N38" i="8"/>
  <c r="I74" i="8"/>
  <c r="N83" i="8"/>
  <c r="L67" i="8"/>
  <c r="L54" i="8"/>
  <c r="L65" i="8"/>
  <c r="I14" i="8"/>
  <c r="I73" i="8"/>
  <c r="N49" i="8"/>
  <c r="L71" i="8"/>
  <c r="I83" i="8"/>
  <c r="L69" i="8"/>
  <c r="L76" i="8"/>
  <c r="N82" i="8"/>
  <c r="L21" i="8"/>
  <c r="L16" i="8"/>
  <c r="L59" i="8"/>
  <c r="L80" i="8"/>
  <c r="L20" i="8"/>
  <c r="L60" i="8"/>
  <c r="L52" i="8"/>
  <c r="L63" i="8"/>
  <c r="L77" i="8"/>
  <c r="L84" i="8"/>
  <c r="L50" i="8"/>
  <c r="I88" i="8"/>
  <c r="N73" i="8"/>
  <c r="L18" i="8"/>
  <c r="L38" i="8"/>
  <c r="L86" i="8"/>
  <c r="N27" i="8"/>
  <c r="L37" i="8"/>
  <c r="N29" i="8"/>
  <c r="L64" i="8"/>
  <c r="L89" i="8"/>
  <c r="L23" i="8"/>
  <c r="L66" i="8"/>
  <c r="L45" i="8"/>
  <c r="I61" i="8"/>
  <c r="L70" i="8"/>
  <c r="L78" i="8"/>
  <c r="L85" i="8"/>
  <c r="L25" i="8"/>
  <c r="L43" i="8"/>
  <c r="L68" i="8"/>
  <c r="L75" i="8"/>
  <c r="N74" i="8"/>
  <c r="N88" i="8"/>
  <c r="L32" i="8"/>
  <c r="N61" i="8"/>
  <c r="K12" i="8"/>
  <c r="N12" i="8"/>
  <c r="L42" i="8"/>
  <c r="L57" i="8"/>
  <c r="O12" i="7"/>
  <c r="L48" i="7"/>
  <c r="L21" i="7"/>
  <c r="L42" i="7"/>
  <c r="L56" i="7"/>
  <c r="I13" i="7"/>
  <c r="K92" i="7"/>
  <c r="L29" i="7"/>
  <c r="I12" i="7"/>
  <c r="L14" i="7"/>
  <c r="L38" i="7"/>
  <c r="O92" i="7"/>
  <c r="N55" i="7"/>
  <c r="I55" i="7"/>
  <c r="N53" i="7"/>
  <c r="I53" i="7"/>
  <c r="N51" i="7"/>
  <c r="I51" i="7"/>
  <c r="N46" i="7"/>
  <c r="I46" i="7"/>
  <c r="N44" i="7"/>
  <c r="I44" i="7"/>
  <c r="N41" i="7"/>
  <c r="I41" i="7"/>
  <c r="N39" i="7"/>
  <c r="I39" i="7"/>
  <c r="N35" i="7"/>
  <c r="I35" i="7"/>
  <c r="N33" i="7"/>
  <c r="I33" i="7"/>
  <c r="N31" i="7"/>
  <c r="N30" i="7"/>
  <c r="I30" i="7"/>
  <c r="I28" i="7"/>
  <c r="N26" i="7"/>
  <c r="I26" i="7"/>
  <c r="N24" i="7"/>
  <c r="I24" i="7"/>
  <c r="N22" i="7"/>
  <c r="N89" i="7"/>
  <c r="I89" i="7"/>
  <c r="N86" i="7"/>
  <c r="I86" i="7"/>
  <c r="N84" i="7"/>
  <c r="I84" i="7"/>
  <c r="N79" i="7"/>
  <c r="I79" i="7"/>
  <c r="N77" i="7"/>
  <c r="I77" i="7"/>
  <c r="N75" i="7"/>
  <c r="I75" i="7"/>
  <c r="N70" i="7"/>
  <c r="I70" i="7"/>
  <c r="N68" i="7"/>
  <c r="I68" i="7"/>
  <c r="N66" i="7"/>
  <c r="I66" i="7"/>
  <c r="N64" i="7"/>
  <c r="I64" i="7"/>
  <c r="N62" i="7"/>
  <c r="I62" i="7"/>
  <c r="N59" i="7"/>
  <c r="I59" i="7"/>
  <c r="I56" i="7"/>
  <c r="I49" i="7"/>
  <c r="I48" i="7"/>
  <c r="I42" i="7"/>
  <c r="I36" i="7"/>
  <c r="L31" i="7"/>
  <c r="I27" i="7"/>
  <c r="L22" i="7"/>
  <c r="N21" i="7"/>
  <c r="N20" i="7"/>
  <c r="I20" i="7"/>
  <c r="I58" i="7"/>
  <c r="N54" i="7"/>
  <c r="I54" i="7"/>
  <c r="N52" i="7"/>
  <c r="I52" i="7"/>
  <c r="N50" i="7"/>
  <c r="I50" i="7"/>
  <c r="N45" i="7"/>
  <c r="I45" i="7"/>
  <c r="N43" i="7"/>
  <c r="I43" i="7"/>
  <c r="N40" i="7"/>
  <c r="I40" i="7"/>
  <c r="N37" i="7"/>
  <c r="I37" i="7"/>
  <c r="N34" i="7"/>
  <c r="I34" i="7"/>
  <c r="N32" i="7"/>
  <c r="I32" i="7"/>
  <c r="I31" i="7"/>
  <c r="N28" i="7"/>
  <c r="N25" i="7"/>
  <c r="I25" i="7"/>
  <c r="N23" i="7"/>
  <c r="I23" i="7"/>
  <c r="N88" i="7"/>
  <c r="N83" i="7"/>
  <c r="N82" i="7"/>
  <c r="L45" i="7"/>
  <c r="L37" i="7"/>
  <c r="L23" i="7"/>
  <c r="N19" i="7"/>
  <c r="N18" i="7"/>
  <c r="N17" i="7"/>
  <c r="N16" i="7"/>
  <c r="N15" i="7"/>
  <c r="N74" i="7"/>
  <c r="N73" i="7"/>
  <c r="L40" i="7"/>
  <c r="L32" i="7"/>
  <c r="I29" i="7"/>
  <c r="I15" i="7"/>
  <c r="I87" i="7"/>
  <c r="N85" i="7"/>
  <c r="N78" i="7"/>
  <c r="I76" i="7"/>
  <c r="N71" i="7"/>
  <c r="I65" i="7"/>
  <c r="N63" i="7"/>
  <c r="L43" i="7"/>
  <c r="N87" i="7"/>
  <c r="I85" i="7"/>
  <c r="N80" i="7"/>
  <c r="I78" i="7"/>
  <c r="N76" i="7"/>
  <c r="I71" i="7"/>
  <c r="N69" i="7"/>
  <c r="I67" i="7"/>
  <c r="N65" i="7"/>
  <c r="I63" i="7"/>
  <c r="N61" i="7"/>
  <c r="I60" i="7"/>
  <c r="N58" i="7"/>
  <c r="L50" i="7"/>
  <c r="I38" i="7"/>
  <c r="L28" i="7"/>
  <c r="L25" i="7"/>
  <c r="I22" i="7"/>
  <c r="N60" i="7"/>
  <c r="L52" i="7"/>
  <c r="I19" i="7"/>
  <c r="I18" i="7"/>
  <c r="I17" i="7"/>
  <c r="I16" i="7"/>
  <c r="I80" i="7"/>
  <c r="I69" i="7"/>
  <c r="N67" i="7"/>
  <c r="L54" i="7"/>
  <c r="L34" i="7"/>
  <c r="N14" i="7"/>
  <c r="N13" i="7"/>
  <c r="L26" i="7"/>
  <c r="L59" i="7"/>
  <c r="I83" i="7"/>
  <c r="L36" i="7"/>
  <c r="L76" i="7"/>
  <c r="L18" i="7"/>
  <c r="L35" i="7"/>
  <c r="N48" i="7"/>
  <c r="L57" i="7"/>
  <c r="I74" i="7"/>
  <c r="N42" i="7"/>
  <c r="L84" i="7"/>
  <c r="L65" i="7"/>
  <c r="I21" i="7"/>
  <c r="L33" i="7"/>
  <c r="L41" i="7"/>
  <c r="L60" i="7"/>
  <c r="L71" i="7"/>
  <c r="L61" i="7"/>
  <c r="L39" i="7"/>
  <c r="L20" i="7"/>
  <c r="L30" i="7"/>
  <c r="N56" i="7"/>
  <c r="L78" i="7"/>
  <c r="L69" i="7"/>
  <c r="L17" i="7"/>
  <c r="L44" i="7"/>
  <c r="I73" i="7"/>
  <c r="L86" i="7"/>
  <c r="N38" i="7"/>
  <c r="N57" i="7"/>
  <c r="L67" i="7"/>
  <c r="L85" i="7"/>
  <c r="L66" i="7"/>
  <c r="L89" i="7"/>
  <c r="L46" i="7"/>
  <c r="L80" i="7"/>
  <c r="L15" i="7"/>
  <c r="L19" i="7"/>
  <c r="N49" i="7"/>
  <c r="L64" i="7"/>
  <c r="L75" i="7"/>
  <c r="N27" i="7"/>
  <c r="L51" i="7"/>
  <c r="I88" i="7"/>
  <c r="L82" i="7"/>
  <c r="L27" i="7"/>
  <c r="N36" i="7"/>
  <c r="L53" i="7"/>
  <c r="I61" i="7"/>
  <c r="L77" i="7"/>
  <c r="I57" i="7"/>
  <c r="L83" i="7"/>
  <c r="L16" i="7"/>
  <c r="L55" i="7"/>
  <c r="L68" i="7"/>
  <c r="L79" i="7"/>
  <c r="L62" i="7"/>
  <c r="L88" i="7"/>
  <c r="L63" i="7"/>
  <c r="I14" i="7"/>
  <c r="L49" i="7"/>
  <c r="I82" i="7"/>
  <c r="L87" i="7"/>
  <c r="N29" i="7"/>
  <c r="L70" i="7"/>
  <c r="L24" i="7"/>
  <c r="J92" i="7"/>
  <c r="L13" i="7"/>
  <c r="J12" i="7"/>
  <c r="L12" i="7" s="1"/>
  <c r="N12" i="7"/>
  <c r="L74" i="7"/>
  <c r="N12" i="6"/>
  <c r="K12" i="6"/>
  <c r="O92" i="6"/>
  <c r="J92" i="6"/>
  <c r="J12" i="6"/>
  <c r="L12" i="6" s="1"/>
  <c r="L13" i="6"/>
  <c r="L92" i="6" s="1"/>
  <c r="N12" i="5"/>
  <c r="L13" i="5"/>
  <c r="L56" i="5"/>
  <c r="J48" i="5"/>
  <c r="L48" i="5" s="1"/>
  <c r="K92" i="5"/>
  <c r="O92" i="5"/>
  <c r="O12" i="4"/>
  <c r="N89" i="4"/>
  <c r="I89" i="4"/>
  <c r="N86" i="4"/>
  <c r="I86" i="4"/>
  <c r="N84" i="4"/>
  <c r="I84" i="4"/>
  <c r="N79" i="4"/>
  <c r="I79" i="4"/>
  <c r="N77" i="4"/>
  <c r="I77" i="4"/>
  <c r="N75" i="4"/>
  <c r="I75" i="4"/>
  <c r="N70" i="4"/>
  <c r="I70" i="4"/>
  <c r="N68" i="4"/>
  <c r="I68" i="4"/>
  <c r="N66" i="4"/>
  <c r="I66" i="4"/>
  <c r="N64" i="4"/>
  <c r="I64" i="4"/>
  <c r="N62" i="4"/>
  <c r="I62" i="4"/>
  <c r="N59" i="4"/>
  <c r="I59" i="4"/>
  <c r="L31" i="4"/>
  <c r="L22" i="4"/>
  <c r="N20" i="4"/>
  <c r="I20" i="4"/>
  <c r="N18" i="4"/>
  <c r="I18" i="4"/>
  <c r="N16" i="4"/>
  <c r="I16" i="4"/>
  <c r="L87" i="4"/>
  <c r="I58" i="4"/>
  <c r="N54" i="4"/>
  <c r="I54" i="4"/>
  <c r="N52" i="4"/>
  <c r="I52" i="4"/>
  <c r="N50" i="4"/>
  <c r="I50" i="4"/>
  <c r="N45" i="4"/>
  <c r="I45" i="4"/>
  <c r="N43" i="4"/>
  <c r="I43" i="4"/>
  <c r="N40" i="4"/>
  <c r="I40" i="4"/>
  <c r="N38" i="4"/>
  <c r="N37" i="4"/>
  <c r="I37" i="4"/>
  <c r="N34" i="4"/>
  <c r="I34" i="4"/>
  <c r="N32" i="4"/>
  <c r="I32" i="4"/>
  <c r="I31" i="4"/>
  <c r="N29" i="4"/>
  <c r="N28" i="4"/>
  <c r="N27" i="4"/>
  <c r="N25" i="4"/>
  <c r="I25" i="4"/>
  <c r="N23" i="4"/>
  <c r="I23" i="4"/>
  <c r="I21" i="4"/>
  <c r="I88" i="4"/>
  <c r="N87" i="4"/>
  <c r="I87" i="4"/>
  <c r="N85" i="4"/>
  <c r="I85" i="4"/>
  <c r="N80" i="4"/>
  <c r="I80" i="4"/>
  <c r="N78" i="4"/>
  <c r="I78" i="4"/>
  <c r="N76" i="4"/>
  <c r="I76" i="4"/>
  <c r="N71" i="4"/>
  <c r="I71" i="4"/>
  <c r="N69" i="4"/>
  <c r="I69" i="4"/>
  <c r="N67" i="4"/>
  <c r="I67" i="4"/>
  <c r="N65" i="4"/>
  <c r="I65" i="4"/>
  <c r="N63" i="4"/>
  <c r="I63" i="4"/>
  <c r="N60" i="4"/>
  <c r="I60" i="4"/>
  <c r="N58" i="4"/>
  <c r="L28" i="4"/>
  <c r="I22" i="4"/>
  <c r="N19" i="4"/>
  <c r="I19" i="4"/>
  <c r="N17" i="4"/>
  <c r="I17" i="4"/>
  <c r="N15" i="4"/>
  <c r="I15" i="4"/>
  <c r="O92" i="4"/>
  <c r="I83" i="4"/>
  <c r="L76" i="4"/>
  <c r="L69" i="4"/>
  <c r="I61" i="4"/>
  <c r="I46" i="4"/>
  <c r="N44" i="4"/>
  <c r="I28" i="4"/>
  <c r="I26" i="4"/>
  <c r="N24" i="4"/>
  <c r="L19" i="4"/>
  <c r="I74" i="4"/>
  <c r="N57" i="4"/>
  <c r="N55" i="4"/>
  <c r="I53" i="4"/>
  <c r="N51" i="4"/>
  <c r="I33" i="4"/>
  <c r="N31" i="4"/>
  <c r="I30" i="4"/>
  <c r="L17" i="4"/>
  <c r="L85" i="4"/>
  <c r="L78" i="4"/>
  <c r="L71" i="4"/>
  <c r="L63" i="4"/>
  <c r="I55" i="4"/>
  <c r="N53" i="4"/>
  <c r="I51" i="4"/>
  <c r="N49" i="4"/>
  <c r="N48" i="4"/>
  <c r="I41" i="4"/>
  <c r="N39" i="4"/>
  <c r="I35" i="4"/>
  <c r="N33" i="4"/>
  <c r="N30" i="4"/>
  <c r="L80" i="4"/>
  <c r="I73" i="4"/>
  <c r="L65" i="4"/>
  <c r="N46" i="4"/>
  <c r="I44" i="4"/>
  <c r="N42" i="4"/>
  <c r="N36" i="4"/>
  <c r="N26" i="4"/>
  <c r="I24" i="4"/>
  <c r="N22" i="4"/>
  <c r="L15" i="4"/>
  <c r="I82" i="4"/>
  <c r="L67" i="4"/>
  <c r="L60" i="4"/>
  <c r="N41" i="4"/>
  <c r="I39" i="4"/>
  <c r="N35" i="4"/>
  <c r="L27" i="4"/>
  <c r="L54" i="4"/>
  <c r="N14" i="4"/>
  <c r="I38" i="4"/>
  <c r="L53" i="4"/>
  <c r="L70" i="4"/>
  <c r="L77" i="4"/>
  <c r="L18" i="4"/>
  <c r="I36" i="4"/>
  <c r="I56" i="4"/>
  <c r="L50" i="4"/>
  <c r="I14" i="4"/>
  <c r="L36" i="4"/>
  <c r="L43" i="4"/>
  <c r="L55" i="4"/>
  <c r="L83" i="4"/>
  <c r="L62" i="4"/>
  <c r="L84" i="4"/>
  <c r="L44" i="4"/>
  <c r="L40" i="4"/>
  <c r="L14" i="4"/>
  <c r="L41" i="4"/>
  <c r="I29" i="4"/>
  <c r="L45" i="4"/>
  <c r="N74" i="4"/>
  <c r="L89" i="4"/>
  <c r="L32" i="4"/>
  <c r="L52" i="4"/>
  <c r="L75" i="4"/>
  <c r="L46" i="4"/>
  <c r="N61" i="4"/>
  <c r="L35" i="4"/>
  <c r="L51" i="4"/>
  <c r="L66" i="4"/>
  <c r="L49" i="4"/>
  <c r="L64" i="4"/>
  <c r="N83" i="4"/>
  <c r="L20" i="4"/>
  <c r="L30" i="4"/>
  <c r="L39" i="4"/>
  <c r="I57" i="4"/>
  <c r="N21" i="4"/>
  <c r="I42" i="4"/>
  <c r="L68" i="4"/>
  <c r="L26" i="4"/>
  <c r="L23" i="4"/>
  <c r="L37" i="4"/>
  <c r="I48" i="4"/>
  <c r="L59" i="4"/>
  <c r="L79" i="4"/>
  <c r="L86" i="4"/>
  <c r="L25" i="4"/>
  <c r="L24" i="4"/>
  <c r="I27" i="4"/>
  <c r="I49" i="4"/>
  <c r="L88" i="4"/>
  <c r="N88" i="4"/>
  <c r="L34" i="4"/>
  <c r="N13" i="4"/>
  <c r="L33" i="4"/>
  <c r="L16" i="4"/>
  <c r="L56" i="4"/>
  <c r="J48" i="4"/>
  <c r="L82" i="4"/>
  <c r="L74" i="4"/>
  <c r="L61" i="4"/>
  <c r="N12" i="4"/>
  <c r="K12" i="4"/>
  <c r="I13" i="4"/>
  <c r="L57" i="4"/>
  <c r="N73" i="4"/>
  <c r="L42" i="4"/>
  <c r="L13" i="3"/>
  <c r="K12" i="3"/>
  <c r="N12" i="3"/>
  <c r="O92" i="3"/>
  <c r="I88" i="3"/>
  <c r="I83" i="3"/>
  <c r="I82" i="3"/>
  <c r="I74" i="3"/>
  <c r="N57" i="3"/>
  <c r="N56" i="3"/>
  <c r="N55" i="3"/>
  <c r="I55" i="3"/>
  <c r="N53" i="3"/>
  <c r="I53" i="3"/>
  <c r="N51" i="3"/>
  <c r="I51" i="3"/>
  <c r="N48" i="3"/>
  <c r="N46" i="3"/>
  <c r="I46" i="3"/>
  <c r="N44" i="3"/>
  <c r="I44" i="3"/>
  <c r="N41" i="3"/>
  <c r="I41" i="3"/>
  <c r="N39" i="3"/>
  <c r="I39" i="3"/>
  <c r="N35" i="3"/>
  <c r="I35" i="3"/>
  <c r="N33" i="3"/>
  <c r="I33" i="3"/>
  <c r="N31" i="3"/>
  <c r="N30" i="3"/>
  <c r="I30" i="3"/>
  <c r="I28" i="3"/>
  <c r="N26" i="3"/>
  <c r="I26" i="3"/>
  <c r="N24" i="3"/>
  <c r="I24" i="3"/>
  <c r="N22" i="3"/>
  <c r="N89" i="3"/>
  <c r="I89" i="3"/>
  <c r="N86" i="3"/>
  <c r="I86" i="3"/>
  <c r="N84" i="3"/>
  <c r="I84" i="3"/>
  <c r="N79" i="3"/>
  <c r="I79" i="3"/>
  <c r="N77" i="3"/>
  <c r="I77" i="3"/>
  <c r="N75" i="3"/>
  <c r="I75" i="3"/>
  <c r="N70" i="3"/>
  <c r="I70" i="3"/>
  <c r="N68" i="3"/>
  <c r="I68" i="3"/>
  <c r="N66" i="3"/>
  <c r="I66" i="3"/>
  <c r="N64" i="3"/>
  <c r="I64" i="3"/>
  <c r="N62" i="3"/>
  <c r="I62" i="3"/>
  <c r="N59" i="3"/>
  <c r="I59" i="3"/>
  <c r="L31" i="3"/>
  <c r="L22" i="3"/>
  <c r="N20" i="3"/>
  <c r="I20" i="3"/>
  <c r="N18" i="3"/>
  <c r="I18" i="3"/>
  <c r="N16" i="3"/>
  <c r="I16" i="3"/>
  <c r="N88" i="3"/>
  <c r="N82" i="3"/>
  <c r="N73" i="3"/>
  <c r="N60" i="3"/>
  <c r="N58" i="3"/>
  <c r="I54" i="3"/>
  <c r="I52" i="3"/>
  <c r="I50" i="3"/>
  <c r="L45" i="3"/>
  <c r="N43" i="3"/>
  <c r="I43" i="3"/>
  <c r="N37" i="3"/>
  <c r="I37" i="3"/>
  <c r="L32" i="3"/>
  <c r="I29" i="3"/>
  <c r="L28" i="3"/>
  <c r="I87" i="3"/>
  <c r="I85" i="3"/>
  <c r="I80" i="3"/>
  <c r="I78" i="3"/>
  <c r="I76" i="3"/>
  <c r="I71" i="3"/>
  <c r="I69" i="3"/>
  <c r="I67" i="3"/>
  <c r="I65" i="3"/>
  <c r="I63" i="3"/>
  <c r="N54" i="3"/>
  <c r="N52" i="3"/>
  <c r="N50" i="3"/>
  <c r="L43" i="3"/>
  <c r="I38" i="3"/>
  <c r="L37" i="3"/>
  <c r="I31" i="3"/>
  <c r="N25" i="3"/>
  <c r="I25" i="3"/>
  <c r="I22" i="3"/>
  <c r="I19" i="3"/>
  <c r="I17" i="3"/>
  <c r="I15" i="3"/>
  <c r="N87" i="3"/>
  <c r="N85" i="3"/>
  <c r="N83" i="3"/>
  <c r="N80" i="3"/>
  <c r="N78" i="3"/>
  <c r="N76" i="3"/>
  <c r="N74" i="3"/>
  <c r="N71" i="3"/>
  <c r="N69" i="3"/>
  <c r="N67" i="3"/>
  <c r="N65" i="3"/>
  <c r="N63" i="3"/>
  <c r="N61" i="3"/>
  <c r="I58" i="3"/>
  <c r="N40" i="3"/>
  <c r="I40" i="3"/>
  <c r="N34" i="3"/>
  <c r="I34" i="3"/>
  <c r="L25" i="3"/>
  <c r="N23" i="3"/>
  <c r="I23" i="3"/>
  <c r="N19" i="3"/>
  <c r="N17" i="3"/>
  <c r="N15" i="3"/>
  <c r="L86" i="3"/>
  <c r="L84" i="3"/>
  <c r="L79" i="3"/>
  <c r="L77" i="3"/>
  <c r="L75" i="3"/>
  <c r="L70" i="3"/>
  <c r="L68" i="3"/>
  <c r="L66" i="3"/>
  <c r="L64" i="3"/>
  <c r="L62" i="3"/>
  <c r="I60" i="3"/>
  <c r="L49" i="3"/>
  <c r="N45" i="3"/>
  <c r="I45" i="3"/>
  <c r="L40" i="3"/>
  <c r="L36" i="3"/>
  <c r="L34" i="3"/>
  <c r="N32" i="3"/>
  <c r="I32" i="3"/>
  <c r="N28" i="3"/>
  <c r="L23" i="3"/>
  <c r="L20" i="3"/>
  <c r="L18" i="3"/>
  <c r="L16" i="3"/>
  <c r="I14" i="3"/>
  <c r="L41" i="3"/>
  <c r="L52" i="3"/>
  <c r="L54" i="3"/>
  <c r="L51" i="3"/>
  <c r="N21" i="3"/>
  <c r="N42" i="3"/>
  <c r="N49" i="3"/>
  <c r="I61" i="3"/>
  <c r="L33" i="3"/>
  <c r="L61" i="3"/>
  <c r="I27" i="3"/>
  <c r="L67" i="3"/>
  <c r="L76" i="3"/>
  <c r="L87" i="3"/>
  <c r="I13" i="3"/>
  <c r="I92" i="3" s="1"/>
  <c r="I48" i="3"/>
  <c r="L83" i="3"/>
  <c r="L80" i="3"/>
  <c r="L35" i="3"/>
  <c r="L30" i="3"/>
  <c r="L59" i="3"/>
  <c r="L89" i="3"/>
  <c r="L26" i="3"/>
  <c r="L53" i="3"/>
  <c r="L73" i="3"/>
  <c r="L44" i="3"/>
  <c r="L50" i="3"/>
  <c r="I36" i="3"/>
  <c r="L46" i="3"/>
  <c r="L74" i="3"/>
  <c r="L17" i="3"/>
  <c r="L69" i="3"/>
  <c r="L78" i="3"/>
  <c r="I21" i="3"/>
  <c r="L55" i="3"/>
  <c r="L82" i="3"/>
  <c r="N14" i="3"/>
  <c r="N36" i="3"/>
  <c r="L39" i="3"/>
  <c r="L19" i="3"/>
  <c r="L63" i="3"/>
  <c r="L71" i="3"/>
  <c r="L24" i="3"/>
  <c r="N27" i="3"/>
  <c r="I57" i="3"/>
  <c r="L88" i="3"/>
  <c r="N38" i="3"/>
  <c r="L60" i="3"/>
  <c r="N29" i="3"/>
  <c r="I42" i="3"/>
  <c r="I49" i="3"/>
  <c r="L15" i="3"/>
  <c r="L27" i="3"/>
  <c r="L65" i="3"/>
  <c r="I73" i="3"/>
  <c r="L85" i="3"/>
  <c r="L56" i="3"/>
  <c r="J48" i="3"/>
  <c r="L48" i="3" s="1"/>
  <c r="I62" i="2"/>
  <c r="I17" i="2"/>
  <c r="I20" i="2"/>
  <c r="I53" i="2"/>
  <c r="I71" i="2"/>
  <c r="N82" i="2"/>
  <c r="I42" i="2"/>
  <c r="L60" i="2"/>
  <c r="I60" i="2"/>
  <c r="N37" i="2"/>
  <c r="I84" i="2"/>
  <c r="N48" i="2"/>
  <c r="L30" i="2"/>
  <c r="N33" i="2"/>
  <c r="N63" i="2"/>
  <c r="I87" i="2"/>
  <c r="I45" i="2"/>
  <c r="L48" i="2"/>
  <c r="I73" i="2"/>
  <c r="L41" i="2"/>
  <c r="L25" i="2"/>
  <c r="N35" i="2"/>
  <c r="L45" i="2"/>
  <c r="I65" i="2"/>
  <c r="N76" i="2"/>
  <c r="N88" i="2"/>
  <c r="N26" i="2"/>
  <c r="N50" i="2"/>
  <c r="I70" i="2"/>
  <c r="I41" i="2"/>
  <c r="L63" i="2"/>
  <c r="L42" i="2"/>
  <c r="I21" i="2"/>
  <c r="L69" i="2"/>
  <c r="L23" i="2"/>
  <c r="L40" i="2"/>
  <c r="I76" i="2"/>
  <c r="I24" i="2"/>
  <c r="N66" i="2"/>
  <c r="N89" i="2"/>
  <c r="N13" i="2"/>
  <c r="I56" i="2"/>
  <c r="L15" i="2"/>
  <c r="N15" i="2"/>
  <c r="N25" i="2"/>
  <c r="N18" i="2"/>
  <c r="N58" i="2"/>
  <c r="I69" i="2"/>
  <c r="N80" i="2"/>
  <c r="I23" i="2"/>
  <c r="I34" i="2"/>
  <c r="I58" i="2"/>
  <c r="N77" i="2"/>
  <c r="N46" i="2"/>
  <c r="I82" i="2"/>
  <c r="L67" i="2"/>
  <c r="N21" i="2"/>
  <c r="N29" i="2"/>
  <c r="O12" i="2"/>
  <c r="N17" i="2"/>
  <c r="L31" i="2"/>
  <c r="I31" i="2"/>
  <c r="I16" i="2"/>
  <c r="L22" i="2"/>
  <c r="L50" i="2"/>
  <c r="N60" i="2"/>
  <c r="I67" i="2"/>
  <c r="N71" i="2"/>
  <c r="I78" i="2"/>
  <c r="I85" i="2"/>
  <c r="L28" i="2"/>
  <c r="I25" i="2"/>
  <c r="I30" i="2"/>
  <c r="I40" i="2"/>
  <c r="I52" i="2"/>
  <c r="N62" i="2"/>
  <c r="N70" i="2"/>
  <c r="N84" i="2"/>
  <c r="N41" i="2"/>
  <c r="N53" i="2"/>
  <c r="L20" i="2"/>
  <c r="L32" i="2"/>
  <c r="L36" i="2"/>
  <c r="I49" i="2"/>
  <c r="L88" i="2"/>
  <c r="I88" i="2"/>
  <c r="L80" i="2"/>
  <c r="L24" i="2"/>
  <c r="L46" i="2"/>
  <c r="I15" i="2"/>
  <c r="I22" i="2"/>
  <c r="L35" i="2"/>
  <c r="N31" i="2"/>
  <c r="I18" i="2"/>
  <c r="I38" i="2"/>
  <c r="L52" i="2"/>
  <c r="I63" i="2"/>
  <c r="N67" i="2"/>
  <c r="N73" i="2"/>
  <c r="I80" i="2"/>
  <c r="N85" i="2"/>
  <c r="L33" i="2"/>
  <c r="N22" i="2"/>
  <c r="N32" i="2"/>
  <c r="N43" i="2"/>
  <c r="N54" i="2"/>
  <c r="I66" i="2"/>
  <c r="I77" i="2"/>
  <c r="I89" i="2"/>
  <c r="I46" i="2"/>
  <c r="O92" i="2"/>
  <c r="K92" i="2"/>
  <c r="I61" i="2"/>
  <c r="L64" i="2"/>
  <c r="L59" i="2"/>
  <c r="I57" i="2"/>
  <c r="L29" i="2"/>
  <c r="L19" i="2"/>
  <c r="L89" i="2"/>
  <c r="L51" i="2"/>
  <c r="L16" i="2"/>
  <c r="L74" i="2"/>
  <c r="L71" i="2"/>
  <c r="N56" i="2"/>
  <c r="N27" i="2"/>
  <c r="L65" i="2"/>
  <c r="L66" i="2"/>
  <c r="L17" i="2"/>
  <c r="L56" i="2"/>
  <c r="L84" i="2"/>
  <c r="L73" i="2"/>
  <c r="L55" i="2"/>
  <c r="I74" i="2"/>
  <c r="N14" i="2"/>
  <c r="I83" i="2"/>
  <c r="L27" i="2"/>
  <c r="L61" i="2"/>
  <c r="L57" i="2"/>
  <c r="N55" i="2"/>
  <c r="N51" i="2"/>
  <c r="N44" i="2"/>
  <c r="N39" i="2"/>
  <c r="N86" i="2"/>
  <c r="N79" i="2"/>
  <c r="N75" i="2"/>
  <c r="N68" i="2"/>
  <c r="N64" i="2"/>
  <c r="N59" i="2"/>
  <c r="I54" i="2"/>
  <c r="I50" i="2"/>
  <c r="I43" i="2"/>
  <c r="I37" i="2"/>
  <c r="I32" i="2"/>
  <c r="I26" i="2"/>
  <c r="I35" i="2"/>
  <c r="I36" i="2"/>
  <c r="N87" i="2"/>
  <c r="N83" i="2"/>
  <c r="N78" i="2"/>
  <c r="N74" i="2"/>
  <c r="N69" i="2"/>
  <c r="N65" i="2"/>
  <c r="N61" i="2"/>
  <c r="L54" i="2"/>
  <c r="L43" i="2"/>
  <c r="N20" i="2"/>
  <c r="N16" i="2"/>
  <c r="I33" i="2"/>
  <c r="I28" i="2"/>
  <c r="I29" i="2"/>
  <c r="I19" i="2"/>
  <c r="N19" i="2"/>
  <c r="L39" i="2"/>
  <c r="L70" i="2"/>
  <c r="L85" i="2"/>
  <c r="L86" i="2"/>
  <c r="L34" i="2"/>
  <c r="I48" i="2"/>
  <c r="L62" i="2"/>
  <c r="L76" i="2"/>
  <c r="L53" i="2"/>
  <c r="N57" i="2"/>
  <c r="L79" i="2"/>
  <c r="L44" i="2"/>
  <c r="L83" i="2"/>
  <c r="L75" i="2"/>
  <c r="I14" i="2"/>
  <c r="N38" i="2"/>
  <c r="L18" i="2"/>
  <c r="L14" i="2"/>
  <c r="I55" i="2"/>
  <c r="I51" i="2"/>
  <c r="I44" i="2"/>
  <c r="I39" i="2"/>
  <c r="I86" i="2"/>
  <c r="I79" i="2"/>
  <c r="I75" i="2"/>
  <c r="I68" i="2"/>
  <c r="I64" i="2"/>
  <c r="I59" i="2"/>
  <c r="N52" i="2"/>
  <c r="N45" i="2"/>
  <c r="N40" i="2"/>
  <c r="N34" i="2"/>
  <c r="N30" i="2"/>
  <c r="N24" i="2"/>
  <c r="L49" i="2"/>
  <c r="L78" i="2"/>
  <c r="L87" i="2"/>
  <c r="L26" i="2"/>
  <c r="L38" i="2"/>
  <c r="N49" i="2"/>
  <c r="L82" i="2"/>
  <c r="I27" i="2"/>
  <c r="L21" i="2"/>
  <c r="I12" i="2"/>
  <c r="L77" i="2"/>
  <c r="L37" i="2"/>
  <c r="L68" i="2"/>
  <c r="I13" i="2"/>
  <c r="N36" i="2"/>
  <c r="K12" i="2"/>
  <c r="N12" i="2"/>
  <c r="J92" i="2"/>
  <c r="J12" i="2"/>
  <c r="L12" i="2" s="1"/>
  <c r="L13" i="2"/>
  <c r="N73" i="1"/>
  <c r="I73" i="1"/>
  <c r="L73" i="1"/>
  <c r="O13" i="1"/>
  <c r="K56" i="1"/>
  <c r="K13" i="1"/>
  <c r="J13" i="1"/>
  <c r="J92" i="8" l="1"/>
  <c r="N92" i="8"/>
  <c r="J12" i="8"/>
  <c r="L12" i="8" s="1"/>
  <c r="L92" i="8"/>
  <c r="I92" i="7"/>
  <c r="L92" i="7"/>
  <c r="N92" i="7"/>
  <c r="J92" i="5"/>
  <c r="J12" i="5"/>
  <c r="L12" i="5" s="1"/>
  <c r="L92" i="5"/>
  <c r="I92" i="4"/>
  <c r="L48" i="4"/>
  <c r="L92" i="4" s="1"/>
  <c r="J92" i="4"/>
  <c r="J12" i="4"/>
  <c r="L12" i="4" s="1"/>
  <c r="N92" i="4"/>
  <c r="N92" i="3"/>
  <c r="J12" i="3"/>
  <c r="L12" i="3" s="1"/>
  <c r="L92" i="3"/>
  <c r="J92" i="3"/>
  <c r="N92" i="2"/>
  <c r="I92" i="2"/>
  <c r="L92" i="2"/>
  <c r="O48" i="1"/>
  <c r="K12" i="1"/>
  <c r="J48" i="1"/>
  <c r="K48" i="1"/>
  <c r="I88" i="1" l="1"/>
  <c r="L88" i="1"/>
  <c r="N88" i="1"/>
  <c r="N89" i="1"/>
  <c r="I89" i="1"/>
  <c r="L89" i="1"/>
  <c r="I12" i="1"/>
  <c r="I85" i="1"/>
  <c r="I84" i="1"/>
  <c r="N84" i="1"/>
  <c r="N86" i="1"/>
  <c r="N85" i="1"/>
  <c r="I86" i="1"/>
  <c r="L84" i="1"/>
  <c r="L85" i="1"/>
  <c r="L86" i="1"/>
  <c r="I87" i="1"/>
  <c r="N87" i="1"/>
  <c r="L87" i="1"/>
  <c r="N20" i="1"/>
  <c r="L68" i="1"/>
  <c r="I38" i="1"/>
  <c r="I79" i="1"/>
  <c r="N12" i="1"/>
  <c r="L46" i="1"/>
  <c r="I20" i="1"/>
  <c r="I19" i="1"/>
  <c r="I66" i="1"/>
  <c r="L42" i="1"/>
  <c r="L21" i="1"/>
  <c r="L71" i="1"/>
  <c r="N53" i="1"/>
  <c r="I76" i="1"/>
  <c r="I23" i="1"/>
  <c r="I41" i="1"/>
  <c r="N70" i="1"/>
  <c r="I25" i="1"/>
  <c r="I43" i="1"/>
  <c r="N43" i="1"/>
  <c r="N33" i="1"/>
  <c r="I67" i="1"/>
  <c r="I31" i="1"/>
  <c r="L80" i="1"/>
  <c r="N67" i="1"/>
  <c r="L32" i="1"/>
  <c r="L33" i="1"/>
  <c r="I28" i="1"/>
  <c r="I40" i="1"/>
  <c r="L23" i="1"/>
  <c r="L65" i="1"/>
  <c r="N68" i="1"/>
  <c r="N78" i="1"/>
  <c r="L61" i="1"/>
  <c r="I33" i="1"/>
  <c r="N37" i="1"/>
  <c r="L18" i="1"/>
  <c r="N83" i="1"/>
  <c r="I65" i="1"/>
  <c r="N29" i="1"/>
  <c r="N38" i="1"/>
  <c r="N27" i="1"/>
  <c r="I60" i="1"/>
  <c r="N42" i="1"/>
  <c r="N45" i="1"/>
  <c r="N55" i="1"/>
  <c r="I26" i="1"/>
  <c r="L43" i="1"/>
  <c r="L69" i="1"/>
  <c r="L57" i="1"/>
  <c r="N75" i="1"/>
  <c r="L70" i="1"/>
  <c r="N13" i="1"/>
  <c r="N77" i="1"/>
  <c r="I64" i="1"/>
  <c r="L20" i="1"/>
  <c r="L48" i="1"/>
  <c r="K95" i="1"/>
  <c r="L66" i="1"/>
  <c r="L44" i="1"/>
  <c r="N21" i="1"/>
  <c r="I49" i="1"/>
  <c r="N22" i="1"/>
  <c r="I58" i="1"/>
  <c r="L76" i="1"/>
  <c r="L60" i="1"/>
  <c r="N34" i="1"/>
  <c r="N19" i="1"/>
  <c r="I36" i="1"/>
  <c r="N76" i="1"/>
  <c r="L34" i="1"/>
  <c r="I37" i="1"/>
  <c r="I21" i="1"/>
  <c r="N46" i="1"/>
  <c r="L67" i="1"/>
  <c r="L37" i="1"/>
  <c r="N18" i="1"/>
  <c r="N54" i="1"/>
  <c r="N57" i="1"/>
  <c r="I70" i="1"/>
  <c r="N32" i="1"/>
  <c r="N36" i="1"/>
  <c r="I56" i="1"/>
  <c r="L55" i="1"/>
  <c r="I34" i="1"/>
  <c r="N65" i="1"/>
  <c r="I80" i="1"/>
  <c r="N56" i="1"/>
  <c r="L35" i="1"/>
  <c r="N71" i="1"/>
  <c r="L24" i="1"/>
  <c r="N64" i="1"/>
  <c r="I68" i="1"/>
  <c r="L19" i="1"/>
  <c r="N25" i="1"/>
  <c r="N59" i="1"/>
  <c r="L28" i="1"/>
  <c r="I74" i="1"/>
  <c r="N50" i="1"/>
  <c r="N52" i="1"/>
  <c r="I39" i="1"/>
  <c r="I78" i="1"/>
  <c r="L22" i="1"/>
  <c r="I27" i="1"/>
  <c r="I82" i="1"/>
  <c r="I83" i="1"/>
  <c r="N23" i="1"/>
  <c r="L79" i="1"/>
  <c r="I71" i="1"/>
  <c r="I22" i="1"/>
  <c r="N62" i="1"/>
  <c r="L59" i="1"/>
  <c r="J12" i="1"/>
  <c r="L12" i="1" s="1"/>
  <c r="L15" i="1"/>
  <c r="I32" i="1"/>
  <c r="N82" i="1"/>
  <c r="N80" i="1"/>
  <c r="I24" i="1"/>
  <c r="N39" i="1"/>
  <c r="I62" i="1"/>
  <c r="L83" i="1"/>
  <c r="N74" i="1"/>
  <c r="I55" i="1"/>
  <c r="L38" i="1"/>
  <c r="I14" i="1"/>
  <c r="I46" i="1"/>
  <c r="L78" i="1"/>
  <c r="N49" i="1"/>
  <c r="N16" i="1"/>
  <c r="N61" i="1"/>
  <c r="L14" i="1"/>
  <c r="I18" i="1"/>
  <c r="L49" i="1"/>
  <c r="I75" i="1"/>
  <c r="L31" i="1"/>
  <c r="I54" i="1"/>
  <c r="L54" i="1"/>
  <c r="N79" i="1"/>
  <c r="I16" i="1"/>
  <c r="L82" i="1"/>
  <c r="I35" i="1"/>
  <c r="L50" i="1"/>
  <c r="L30" i="1"/>
  <c r="L51" i="1"/>
  <c r="I69" i="1"/>
  <c r="I15" i="1"/>
  <c r="L39" i="1"/>
  <c r="N44" i="1"/>
  <c r="N63" i="1"/>
  <c r="L52" i="1"/>
  <c r="L41" i="1"/>
  <c r="N69" i="1"/>
  <c r="I42" i="1"/>
  <c r="L74" i="1"/>
  <c r="L27" i="1"/>
  <c r="L45" i="1"/>
  <c r="I59" i="1"/>
  <c r="L40" i="1"/>
  <c r="N26" i="1"/>
  <c r="N40" i="1"/>
  <c r="N66" i="1"/>
  <c r="L17" i="1"/>
  <c r="I63" i="1"/>
  <c r="I48" i="1"/>
  <c r="N31" i="1"/>
  <c r="N51" i="1"/>
  <c r="I17" i="1"/>
  <c r="I30" i="1"/>
  <c r="N15" i="1"/>
  <c r="N41" i="1"/>
  <c r="L53" i="1"/>
  <c r="L25" i="1"/>
  <c r="L13" i="1"/>
  <c r="L75" i="1"/>
  <c r="N30" i="1"/>
  <c r="N60" i="1"/>
  <c r="L56" i="1"/>
  <c r="I77" i="1"/>
  <c r="I52" i="1"/>
  <c r="I61" i="1"/>
  <c r="L64" i="1"/>
  <c r="I29" i="1"/>
  <c r="L62" i="1"/>
  <c r="I51" i="1"/>
  <c r="I13" i="1"/>
  <c r="L29" i="1"/>
  <c r="L36" i="1"/>
  <c r="N24" i="1"/>
  <c r="N35" i="1"/>
  <c r="I53" i="1"/>
  <c r="N48" i="1"/>
  <c r="L63" i="1"/>
  <c r="L16" i="1"/>
  <c r="N28" i="1"/>
  <c r="N58" i="1"/>
  <c r="N14" i="1"/>
  <c r="I45" i="1"/>
  <c r="I57" i="1"/>
  <c r="I44" i="1"/>
  <c r="I50" i="1"/>
  <c r="L26" i="1"/>
  <c r="L77" i="1"/>
  <c r="N17" i="1"/>
  <c r="J95" i="1"/>
  <c r="N95" i="1" l="1"/>
  <c r="L95" i="1"/>
  <c r="I95" i="1"/>
</calcChain>
</file>

<file path=xl/sharedStrings.xml><?xml version="1.0" encoding="utf-8"?>
<sst xmlns="http://schemas.openxmlformats.org/spreadsheetml/2006/main" count="837" uniqueCount="123">
  <si>
    <t>TOTAL ANGGARAN</t>
  </si>
  <si>
    <t>Pemeliharaan Barang Milik Daerah Penunjang Urusan Pemerintahan Daerah</t>
  </si>
  <si>
    <t>Penyediaan Jasa Penunjang Urusan Pemerintahan Daerah</t>
  </si>
  <si>
    <t>Administrasi Umum Perangkat Daerah</t>
  </si>
  <si>
    <t>Administrasi Kepegawaian Perangkat Daerah</t>
  </si>
  <si>
    <t>Penyusunan Pelaporan dan Analisis Prognosis Realisasi Anggaran</t>
  </si>
  <si>
    <t>Penyediaan Gaji dan tunjangan ASN</t>
  </si>
  <si>
    <t>Administrasi Keuangan Perangkat Daerah</t>
  </si>
  <si>
    <t xml:space="preserve">Koordinasi dan Penyusunan Dokumen Perubahan DPA-SKPD </t>
  </si>
  <si>
    <t>Penyusunan Dokumen Perencanaan Perangkat Daerah</t>
  </si>
  <si>
    <t>Perencanaan, Penganggaran, dan Evaluasi Kinerja Perangkat Daerah</t>
  </si>
  <si>
    <t>Program Penunjang Urusan Pemerintahan Daerah Kabupaten/Kota</t>
  </si>
  <si>
    <t>I</t>
  </si>
  <si>
    <t>%</t>
  </si>
  <si>
    <t>(Rp)</t>
  </si>
  <si>
    <t>Keuangan</t>
  </si>
  <si>
    <t>Fisik</t>
  </si>
  <si>
    <t xml:space="preserve">Fisik </t>
  </si>
  <si>
    <t>Pemecahan Masalah</t>
  </si>
  <si>
    <t>Permasalahan</t>
  </si>
  <si>
    <t>Sisa Dana (Rp)</t>
  </si>
  <si>
    <t>Realisasi Tertimbang</t>
  </si>
  <si>
    <t>Realisasi Komulatif (%)</t>
  </si>
  <si>
    <t>Bobot</t>
  </si>
  <si>
    <t>Jumlah Dana (Rp)</t>
  </si>
  <si>
    <t>Rincian Kegiatan</t>
  </si>
  <si>
    <t>No.</t>
  </si>
  <si>
    <t>:</t>
  </si>
  <si>
    <t>UNIT KERJA</t>
  </si>
  <si>
    <t xml:space="preserve">APBD KABUPATEN KEPULAUAN SELAYAR </t>
  </si>
  <si>
    <t>LAPORAN REALISASI PELAKSANAAN KEGIATAN TAHUN 2022</t>
  </si>
  <si>
    <t>Keadaan Bulan Maret</t>
  </si>
  <si>
    <t>Dinas Komunikasi, Informatika, Statistik dan Persandian</t>
  </si>
  <si>
    <t>Urusan Pemerintahan Bidang Komunikasi dan Informatika</t>
  </si>
  <si>
    <t xml:space="preserve">Koordinasi dan Penyusunan Dokumen RKA-SKPD </t>
  </si>
  <si>
    <t xml:space="preserve">Koordinasi dan Penyusunan Dokumen Perubahan RPA-SKPD </t>
  </si>
  <si>
    <t xml:space="preserve">Koordinasi dan Penyusunan Dokumen DPA-SKPD </t>
  </si>
  <si>
    <t>Evaluasi Kinerja Perangkat Daerah</t>
  </si>
  <si>
    <t>Pelaksanaan Penatauasahaan dan Pengujian/ Verifikasi Keuangan SKPD</t>
  </si>
  <si>
    <t>Koordinasi dan Penyusunan Laporan Keuangan Akhir Tahun SKPD</t>
  </si>
  <si>
    <t>Koordinasi dan Penyusunan Laporan Keuangan Bulanan/ Triwulanan/ Semesteran</t>
  </si>
  <si>
    <t>Pendidikan dan Pelatihan Pegawai berdasarkan Tugas dan Fungsi</t>
  </si>
  <si>
    <t>Penyediaan Peralatan dan Perlengkapan Kantor</t>
  </si>
  <si>
    <t>Penyediaan Peralatan Rumah Tangga</t>
  </si>
  <si>
    <t>Penyediaan Barang Cetakan dan Penggandaan</t>
  </si>
  <si>
    <t>Penyediaan Bahan Bacaan dan Peraturan Perundangan- Undangan</t>
  </si>
  <si>
    <t>Fasilitasi Kunujungan Tamu</t>
  </si>
  <si>
    <t>Penyelenggaraan Rapat Koordinasi dan Konsultasi SKPD</t>
  </si>
  <si>
    <t>Pemeliharaan Barang Milik Daerah Penunjang Urusan Pemerintah Daerah</t>
  </si>
  <si>
    <t>Pengadaan Mebel</t>
  </si>
  <si>
    <t>Penyediaan Jasa Surat Menyurat</t>
  </si>
  <si>
    <t>Penyediaan Jasa Komunikasi, Sumber Daya Air dan Listrik</t>
  </si>
  <si>
    <t>Penyediaan Jasa Pelayanan Umum Kantor</t>
  </si>
  <si>
    <t>Penyediaan Jasa Pemeliharaan, Biaya Pemeliharaan dan Pajak Kendaraan Perorangan Dinas atau Kendaraan Dinas Jabatan</t>
  </si>
  <si>
    <t>Penyediaan Jasa Pemeliharaan, Biaya Pemeliharaan dan Pajak dan Perizinan Kendaraan Dinas Operasional atau Lapangaan</t>
  </si>
  <si>
    <t>Pemeliharaan / Rehabilitasi Gedung Kantor dan Bangunan lainnya</t>
  </si>
  <si>
    <t>Pemeliharaan / Rehabilitasi Sarana dan Prasarana Gedung Kantor atau Bangunan Lainnya</t>
  </si>
  <si>
    <t>Program Informasi dan Komunikasi Publik</t>
  </si>
  <si>
    <t>Pengelolaan Informasi dan Komunikasi Publik Pemerintah Daerah Kabupaten/ Kota</t>
  </si>
  <si>
    <t>Monitoring Opini dan Aspirasi Publik</t>
  </si>
  <si>
    <t>Pengelolaan Konten dan Perencanaan Media Komunikasi Publik</t>
  </si>
  <si>
    <t>Pengelolaan Media Komunikasi Publik</t>
  </si>
  <si>
    <t>Pelayanan Informasi Publik</t>
  </si>
  <si>
    <t>Layanan Hubungan Media</t>
  </si>
  <si>
    <t>Kemitraan dengan Pemangku Kepentingan</t>
  </si>
  <si>
    <t>Program Aplikasi Informatika</t>
  </si>
  <si>
    <t>Pengelolaan Nama Domain yang telah ditetapkan oleh Pemerintah Pusat dan Sub Domain di Lingkup Pemerintah Daerah Kabupaten/Kota</t>
  </si>
  <si>
    <t>Pendaftaran Nama Domain Pemerintah Kabupaten/ Kota</t>
  </si>
  <si>
    <t>Penatalaksanaan dan Pengawasan Nama Domain dan Sub Domain dalam Penyelenggaraan Pemerintahan Daerah Kabupaten/ Kota</t>
  </si>
  <si>
    <t>Penyelenggaran Sistem Jaringan Intra Pemerintah Daerah</t>
  </si>
  <si>
    <t>Pengelolaan E-Government di Lingkup Daerah kabupaten/ Kota</t>
  </si>
  <si>
    <t>Penatalaksanaan dan Pengawasan E-Government dalam Penyelenggaraan Pemerintahan Daerah kabupaten/Kota</t>
  </si>
  <si>
    <t>Sinkronisasi Pengelolaan Rencana Induk dan Anggaran Pemerintahan Berbasis Elektronik</t>
  </si>
  <si>
    <t>Pengelolaan Pusat Data Pemerintahan Daerah</t>
  </si>
  <si>
    <t>Koordinasi dan Sinkronisasi Data dan Informasi Elektronik</t>
  </si>
  <si>
    <t>Pengembangan Aplikasi dan Proses Bisnis Pemerintahan Berbasis Elektronik</t>
  </si>
  <si>
    <t>Pengembangan dan Pengelolaan Ekosistem Kabupaten /Kota Cerdas dan Kota Cerdas</t>
  </si>
  <si>
    <t>Pengembangan dan Pengelolaan Sumber Daya Saing Teknologi dan Komunikasi Pemerintah Daerah</t>
  </si>
  <si>
    <t>Pengelolaan Government Chief Information Officer (GCIO)</t>
  </si>
  <si>
    <t>Monitoring, Evaluasi dan Pelaporan Pengembangan Ekosistem SPBE</t>
  </si>
  <si>
    <t>Urusan Pemerintahan Bidang Statistik</t>
  </si>
  <si>
    <t>Program Penyelenggaraan Statistik Sektoral</t>
  </si>
  <si>
    <t>Penyelenggaraan Statistik Sektoral di Lingkup Daerah Kabupaten/Kota</t>
  </si>
  <si>
    <t>Koordinasi dan Sikronisasi Pengumpulan, Pengolahan, Analisis dan Diseminasi Data Statistik Sektoral</t>
  </si>
  <si>
    <t>Peningkatan Kapasitas SDM Pemerintah Daerah dalam Peningkatan Mutu Statistik Daerah yang Terintegrasi</t>
  </si>
  <si>
    <t>Membangun Metadata Statistik Sektoral</t>
  </si>
  <si>
    <t>Peningkatan Kapasitas Kelembagaan Statistik Sektoral</t>
  </si>
  <si>
    <t>Pengembangan Infrastruktur</t>
  </si>
  <si>
    <t>Penyelenggaraan Otorisasi Statistik Sektoral di Daerah</t>
  </si>
  <si>
    <t>Urusan Pemerintahan Bidang Persandian</t>
  </si>
  <si>
    <t>Program Penyelenggaraan Persandian untuk Pengamanan Informasi</t>
  </si>
  <si>
    <t>Penyelenggaraan Persandian untuk Pengamanan Informasi Pemerintah Daerah Kabupaten / Kota</t>
  </si>
  <si>
    <t>Penetapan Kebijakan Tata Kelola Keamanan Informasi dan Jaring Komunikasi Sandi Pemerintah Daerah Kabupaten/ Kota</t>
  </si>
  <si>
    <t>Pelaksanaan Analisis Kebutuhan dan Pengelolaan Sumber Daya Informasi Pemerintah Daerah Kabupaten /Kota</t>
  </si>
  <si>
    <t xml:space="preserve">Pelaksanaan Keamanan Informasi Pemerintahan Daerah Kabupaten/ Kota Berbasis Elektronik dan Non Elektronik </t>
  </si>
  <si>
    <t>Penyediaan Layanan Keamanan Informasi Pemerintah Daerah Kabupaten Kota</t>
  </si>
  <si>
    <t>Penetapan Pola Hubungan Komunikasi antar Perangkat Daerah Kabupaten/ Kota</t>
  </si>
  <si>
    <t>Operasionalisasi Jaring Komunikasi Sandi Pemerintah Daerah kabupaten / Kota</t>
  </si>
  <si>
    <t>Benteng, 31 Maret 2022</t>
  </si>
  <si>
    <t>Kepala Dinas Komunikasi, Informatika, Statistik dan Persandian</t>
  </si>
  <si>
    <t>ANDI IMRAN, S.Sos.</t>
  </si>
  <si>
    <t>NIP. 19720624 199803 1 003</t>
  </si>
  <si>
    <t>Fasilitasi Kunjungan Tamu</t>
  </si>
  <si>
    <t>Penyelenggaran Sistem Komunikasi Intra Pemerintah Daerah</t>
  </si>
  <si>
    <t>Benteng, 31 Mei 2022</t>
  </si>
  <si>
    <t>Plt.</t>
  </si>
  <si>
    <t>Drs. MESDIYONO, .M.Ec.,Dev.</t>
  </si>
  <si>
    <t>NIP. 197406261993111002</t>
  </si>
  <si>
    <t>Keadaan Bulan Mei</t>
  </si>
  <si>
    <t>Keadaan Bulan Juni</t>
  </si>
  <si>
    <t>Benteng, 30 Juni 2022</t>
  </si>
  <si>
    <t>Keadaan Bulan Juli</t>
  </si>
  <si>
    <t>Benteng, 29 Juli 2022</t>
  </si>
  <si>
    <t>Benteng, 31 Agustus 2022</t>
  </si>
  <si>
    <t>Benteng, 30 September 2022</t>
  </si>
  <si>
    <t>Keadaan Bulan September</t>
  </si>
  <si>
    <t>Benteng, 31 Oktober 2022</t>
  </si>
  <si>
    <t>Drs. AHMAD YANI</t>
  </si>
  <si>
    <t>NIP. 196703121992031001</t>
  </si>
  <si>
    <t>Keadaan Bulan Oktober</t>
  </si>
  <si>
    <t>Keadaan Bulan Nopember</t>
  </si>
  <si>
    <t xml:space="preserve">Koordinasi dan Penyusunan Dokumen Perubahan RKA-SKPD </t>
  </si>
  <si>
    <t>Benteng, 30 Nopember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</si>
</sst>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64" formatCode="#,##0.00;[Red]#,##0.00"/>
    <numFmt numFmtId="165" formatCode="_(* #,##0_);_(* \(#,##0\);_(* &quot;-&quot;_);_(@_)"/>
    <numFmt numFmtId="166" formatCode="_(* #,##0.00_);_(* \(#,##0.00\);_(* &quot;-&quot;_);_(@_)"/>
  </numFmts>
  <fonts count="17" x14ac:knownFonts="1">
    <font>
      <sz val="10"/>
      <name val="Arial"/>
      <family val="2"/>
    </font>
    <font>
      <sz val="10"/>
      <name val="Arial"/>
      <family val="2"/>
    </font>
    <font>
      <sz val="10"/>
      <color indexed="8"/>
      <name val="Arial Narrow"/>
      <family val="2"/>
    </font>
    <font>
      <sz val="10"/>
      <name val="Arial Narrow"/>
      <family val="2"/>
    </font>
    <font>
      <sz val="11"/>
      <color indexed="8"/>
      <name val="Arial Narrow"/>
      <family val="2"/>
    </font>
    <font>
      <b/>
      <sz val="10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0"/>
      <color indexed="8"/>
      <name val="Arial Narrow"/>
      <family val="2"/>
    </font>
    <font>
      <b/>
      <sz val="10"/>
      <color theme="1"/>
      <name val="Arial Narrow"/>
      <family val="2"/>
    </font>
    <font>
      <b/>
      <sz val="11"/>
      <color indexed="8"/>
      <name val="Arial Narrow"/>
      <family val="2"/>
    </font>
    <font>
      <b/>
      <sz val="12"/>
      <name val="Arial Narrow"/>
      <family val="2"/>
    </font>
    <font>
      <b/>
      <sz val="12"/>
      <color indexed="8"/>
      <name val="Arial Narrow"/>
      <family val="2"/>
    </font>
    <font>
      <b/>
      <u/>
      <sz val="11"/>
      <name val="Arial Narrow"/>
      <family val="2"/>
    </font>
    <font>
      <b/>
      <sz val="9"/>
      <color indexed="8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49">
    <xf numFmtId="0" fontId="0" fillId="0" borderId="0" xfId="0"/>
    <xf numFmtId="0" fontId="2" fillId="0" borderId="0" xfId="0" applyFont="1"/>
    <xf numFmtId="0" fontId="3" fillId="0" borderId="0" xfId="0" applyFont="1"/>
    <xf numFmtId="164" fontId="3" fillId="0" borderId="0" xfId="0" applyNumberFormat="1" applyFont="1"/>
    <xf numFmtId="0" fontId="4" fillId="0" borderId="0" xfId="0" applyFont="1"/>
    <xf numFmtId="0" fontId="5" fillId="0" borderId="0" xfId="0" applyFont="1" applyAlignment="1">
      <alignment vertical="center"/>
    </xf>
    <xf numFmtId="3" fontId="6" fillId="0" borderId="1" xfId="0" applyNumberFormat="1" applyFont="1" applyBorder="1" applyAlignment="1">
      <alignment vertical="center"/>
    </xf>
    <xf numFmtId="165" fontId="6" fillId="0" borderId="1" xfId="1" applyFont="1" applyFill="1" applyBorder="1" applyAlignment="1">
      <alignment vertical="center"/>
    </xf>
    <xf numFmtId="166" fontId="6" fillId="0" borderId="1" xfId="1" applyNumberFormat="1" applyFont="1" applyFill="1" applyBorder="1" applyAlignment="1">
      <alignment vertical="center"/>
    </xf>
    <xf numFmtId="4" fontId="6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3" fontId="7" fillId="0" borderId="2" xfId="0" applyNumberFormat="1" applyFont="1" applyBorder="1" applyAlignment="1">
      <alignment vertical="center"/>
    </xf>
    <xf numFmtId="4" fontId="7" fillId="2" borderId="2" xfId="0" applyNumberFormat="1" applyFont="1" applyFill="1" applyBorder="1" applyAlignment="1">
      <alignment vertical="center"/>
    </xf>
    <xf numFmtId="165" fontId="7" fillId="0" borderId="2" xfId="1" applyFont="1" applyFill="1" applyBorder="1" applyAlignment="1">
      <alignment vertical="center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165" fontId="6" fillId="0" borderId="2" xfId="1" applyFont="1" applyFill="1" applyBorder="1" applyAlignment="1">
      <alignment vertical="center"/>
    </xf>
    <xf numFmtId="4" fontId="6" fillId="0" borderId="2" xfId="1" applyNumberFormat="1" applyFont="1" applyFill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vertical="center"/>
    </xf>
    <xf numFmtId="165" fontId="8" fillId="0" borderId="2" xfId="1" applyFont="1" applyFill="1" applyBorder="1" applyAlignment="1">
      <alignment vertical="center"/>
    </xf>
    <xf numFmtId="4" fontId="8" fillId="0" borderId="2" xfId="1" applyNumberFormat="1" applyFont="1" applyFill="1" applyBorder="1" applyAlignment="1">
      <alignment vertical="center"/>
    </xf>
    <xf numFmtId="165" fontId="9" fillId="0" borderId="2" xfId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41" fontId="7" fillId="0" borderId="2" xfId="0" applyNumberFormat="1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3" fontId="6" fillId="0" borderId="2" xfId="0" applyNumberFormat="1" applyFont="1" applyBorder="1" applyAlignment="1">
      <alignment vertical="center"/>
    </xf>
    <xf numFmtId="0" fontId="10" fillId="2" borderId="0" xfId="0" applyFont="1" applyFill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0" fillId="2" borderId="6" xfId="0" applyFont="1" applyFill="1" applyBorder="1" applyAlignment="1">
      <alignment horizontal="center"/>
    </xf>
    <xf numFmtId="0" fontId="10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/>
    </xf>
    <xf numFmtId="0" fontId="10" fillId="2" borderId="11" xfId="0" applyFont="1" applyFill="1" applyBorder="1" applyAlignment="1">
      <alignment horizontal="center"/>
    </xf>
    <xf numFmtId="0" fontId="10" fillId="0" borderId="0" xfId="0" applyFont="1"/>
    <xf numFmtId="0" fontId="8" fillId="0" borderId="1" xfId="0" applyFont="1" applyBorder="1" applyAlignment="1">
      <alignment horizontal="center" vertical="center"/>
    </xf>
    <xf numFmtId="0" fontId="12" fillId="0" borderId="0" xfId="0" applyFont="1"/>
    <xf numFmtId="0" fontId="13" fillId="0" borderId="0" xfId="0" applyFont="1" applyAlignment="1">
      <alignment horizontal="center"/>
    </xf>
    <xf numFmtId="0" fontId="7" fillId="0" borderId="2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7" xfId="0" applyFont="1" applyBorder="1" applyAlignment="1">
      <alignment vertical="center" wrapText="1"/>
    </xf>
    <xf numFmtId="165" fontId="7" fillId="0" borderId="6" xfId="1" applyFont="1" applyFill="1" applyBorder="1" applyAlignment="1">
      <alignment vertical="center"/>
    </xf>
    <xf numFmtId="4" fontId="7" fillId="2" borderId="6" xfId="0" applyNumberFormat="1" applyFont="1" applyFill="1" applyBorder="1" applyAlignment="1">
      <alignment vertical="center"/>
    </xf>
    <xf numFmtId="3" fontId="7" fillId="0" borderId="6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4" fontId="6" fillId="2" borderId="2" xfId="0" applyNumberFormat="1" applyFont="1" applyFill="1" applyBorder="1" applyAlignment="1">
      <alignment vertical="center"/>
    </xf>
    <xf numFmtId="0" fontId="6" fillId="0" borderId="4" xfId="0" applyFont="1" applyBorder="1" applyAlignment="1">
      <alignment horizontal="left" vertical="center" wrapText="1"/>
    </xf>
    <xf numFmtId="165" fontId="6" fillId="0" borderId="2" xfId="1" applyFont="1" applyFill="1" applyBorder="1" applyAlignment="1">
      <alignment horizontal="right" vertical="center"/>
    </xf>
    <xf numFmtId="0" fontId="7" fillId="0" borderId="0" xfId="0" applyFont="1" applyAlignment="1">
      <alignment horizontal="left"/>
    </xf>
    <xf numFmtId="0" fontId="7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15" fillId="0" borderId="0" xfId="0" applyFont="1"/>
    <xf numFmtId="0" fontId="2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3" fontId="6" fillId="3" borderId="2" xfId="0" applyNumberFormat="1" applyFont="1" applyFill="1" applyBorder="1" applyAlignment="1">
      <alignment vertical="center"/>
    </xf>
    <xf numFmtId="3" fontId="6" fillId="4" borderId="2" xfId="0" applyNumberFormat="1" applyFont="1" applyFill="1" applyBorder="1" applyAlignment="1">
      <alignment vertical="center"/>
    </xf>
    <xf numFmtId="165" fontId="6" fillId="4" borderId="2" xfId="1" applyFont="1" applyFill="1" applyBorder="1" applyAlignment="1">
      <alignment vertical="center"/>
    </xf>
    <xf numFmtId="0" fontId="10" fillId="2" borderId="14" xfId="0" applyFont="1" applyFill="1" applyBorder="1" applyAlignment="1">
      <alignment horizontal="center"/>
    </xf>
    <xf numFmtId="0" fontId="10" fillId="2" borderId="13" xfId="0" applyFont="1" applyFill="1" applyBorder="1" applyAlignment="1">
      <alignment horizontal="center"/>
    </xf>
    <xf numFmtId="0" fontId="10" fillId="2" borderId="12" xfId="0" applyFont="1" applyFill="1" applyBorder="1" applyAlignment="1">
      <alignment horizontal="center"/>
    </xf>
    <xf numFmtId="0" fontId="6" fillId="0" borderId="4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6" fillId="0" borderId="27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/>
    </xf>
    <xf numFmtId="0" fontId="16" fillId="0" borderId="0" xfId="0" applyFont="1" applyAlignment="1">
      <alignment horizontal="center" wrapText="1"/>
    </xf>
    <xf numFmtId="0" fontId="7" fillId="0" borderId="29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30" xfId="0" applyFont="1" applyBorder="1" applyAlignment="1">
      <alignment vertical="center"/>
    </xf>
    <xf numFmtId="0" fontId="6" fillId="0" borderId="30" xfId="0" applyFont="1" applyBorder="1" applyAlignment="1">
      <alignment horizontal="left" vertical="center" wrapText="1"/>
    </xf>
    <xf numFmtId="0" fontId="6" fillId="0" borderId="31" xfId="0" applyFont="1" applyBorder="1" applyAlignment="1">
      <alignment horizontal="left" vertical="center" wrapText="1"/>
    </xf>
    <xf numFmtId="165" fontId="6" fillId="0" borderId="32" xfId="1" applyFont="1" applyFill="1" applyBorder="1" applyAlignment="1">
      <alignment vertical="center"/>
    </xf>
    <xf numFmtId="4" fontId="6" fillId="2" borderId="32" xfId="0" applyNumberFormat="1" applyFont="1" applyFill="1" applyBorder="1" applyAlignment="1">
      <alignment vertical="center"/>
    </xf>
    <xf numFmtId="3" fontId="6" fillId="0" borderId="32" xfId="0" applyNumberFormat="1" applyFont="1" applyBorder="1" applyAlignment="1">
      <alignment vertical="center"/>
    </xf>
    <xf numFmtId="3" fontId="7" fillId="0" borderId="32" xfId="0" applyNumberFormat="1" applyFont="1" applyBorder="1" applyAlignment="1">
      <alignment vertical="center"/>
    </xf>
    <xf numFmtId="0" fontId="6" fillId="0" borderId="33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34" xfId="0" applyFont="1" applyBorder="1" applyAlignment="1">
      <alignment vertical="center"/>
    </xf>
    <xf numFmtId="0" fontId="6" fillId="0" borderId="34" xfId="0" applyFont="1" applyBorder="1" applyAlignment="1">
      <alignment horizontal="left" vertical="center" wrapText="1"/>
    </xf>
    <xf numFmtId="0" fontId="6" fillId="0" borderId="35" xfId="0" applyFont="1" applyBorder="1" applyAlignment="1">
      <alignment horizontal="left" vertical="center" wrapText="1"/>
    </xf>
    <xf numFmtId="165" fontId="6" fillId="0" borderId="28" xfId="1" applyFont="1" applyFill="1" applyBorder="1" applyAlignment="1">
      <alignment vertical="center"/>
    </xf>
    <xf numFmtId="4" fontId="6" fillId="0" borderId="28" xfId="0" applyNumberFormat="1" applyFont="1" applyBorder="1" applyAlignment="1">
      <alignment vertical="center"/>
    </xf>
    <xf numFmtId="4" fontId="6" fillId="0" borderId="28" xfId="1" applyNumberFormat="1" applyFont="1" applyFill="1" applyBorder="1" applyAlignment="1">
      <alignment vertical="center"/>
    </xf>
    <xf numFmtId="165" fontId="6" fillId="4" borderId="28" xfId="1" applyFont="1" applyFill="1" applyBorder="1" applyAlignment="1">
      <alignment vertical="center"/>
    </xf>
    <xf numFmtId="0" fontId="7" fillId="0" borderId="31" xfId="0" applyFont="1" applyBorder="1" applyAlignment="1">
      <alignment vertical="center" wrapText="1"/>
    </xf>
    <xf numFmtId="165" fontId="9" fillId="0" borderId="32" xfId="1" applyFont="1" applyFill="1" applyBorder="1" applyAlignment="1">
      <alignment vertical="center"/>
    </xf>
    <xf numFmtId="4" fontId="7" fillId="2" borderId="32" xfId="0" applyNumberFormat="1" applyFont="1" applyFill="1" applyBorder="1" applyAlignment="1">
      <alignment vertical="center"/>
    </xf>
    <xf numFmtId="0" fontId="7" fillId="0" borderId="33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34" xfId="0" applyFont="1" applyBorder="1" applyAlignment="1">
      <alignment vertical="center"/>
    </xf>
    <xf numFmtId="0" fontId="7" fillId="0" borderId="35" xfId="0" applyFont="1" applyBorder="1" applyAlignment="1">
      <alignment vertical="center" wrapText="1"/>
    </xf>
    <xf numFmtId="165" fontId="9" fillId="0" borderId="28" xfId="1" applyFont="1" applyFill="1" applyBorder="1" applyAlignment="1">
      <alignment vertical="center"/>
    </xf>
    <xf numFmtId="4" fontId="7" fillId="2" borderId="28" xfId="0" applyNumberFormat="1" applyFont="1" applyFill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165" fontId="7" fillId="0" borderId="32" xfId="1" applyFont="1" applyFill="1" applyBorder="1" applyAlignment="1">
      <alignment vertical="center"/>
    </xf>
    <xf numFmtId="165" fontId="7" fillId="0" borderId="28" xfId="1" applyFont="1" applyFill="1" applyBorder="1" applyAlignment="1">
      <alignment vertical="center"/>
    </xf>
    <xf numFmtId="0" fontId="6" fillId="0" borderId="29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30" xfId="0" applyFont="1" applyBorder="1" applyAlignment="1">
      <alignment vertical="center"/>
    </xf>
    <xf numFmtId="0" fontId="6" fillId="0" borderId="30" xfId="0" applyFont="1" applyBorder="1" applyAlignment="1">
      <alignment vertical="center" wrapText="1"/>
    </xf>
    <xf numFmtId="0" fontId="6" fillId="0" borderId="31" xfId="0" applyFont="1" applyBorder="1" applyAlignment="1">
      <alignment vertical="center" wrapText="1"/>
    </xf>
    <xf numFmtId="4" fontId="6" fillId="0" borderId="32" xfId="1" applyNumberFormat="1" applyFont="1" applyFill="1" applyBorder="1" applyAlignment="1">
      <alignment vertical="center"/>
    </xf>
    <xf numFmtId="0" fontId="6" fillId="0" borderId="34" xfId="0" applyFont="1" applyBorder="1" applyAlignment="1">
      <alignment vertical="center" wrapText="1"/>
    </xf>
    <xf numFmtId="0" fontId="6" fillId="0" borderId="35" xfId="0" applyFont="1" applyBorder="1" applyAlignment="1">
      <alignment vertical="center" wrapText="1"/>
    </xf>
  </cellXfs>
  <cellStyles count="2">
    <cellStyle name="Comma [0] 5 2" xfId="1" xr:uid="{18CE4C09-02C4-4150-9C6D-0A09BCFB4219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5AEC5CF-2858-4F7B-9DF0-64052601819B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F936587D-BF86-4031-AF5E-F5A197D080DB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85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5596DAF3-2602-4251-B9C9-2840B2985165}"/>
            </a:ext>
          </a:extLst>
        </xdr:cNvPr>
        <xdr:cNvSpPr txBox="1"/>
      </xdr:nvSpPr>
      <xdr:spPr>
        <a:xfrm>
          <a:off x="4487545" y="13335000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859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B855B17B-AB39-458E-9DA2-C3389D98E28C}"/>
            </a:ext>
          </a:extLst>
        </xdr:cNvPr>
        <xdr:cNvSpPr txBox="1"/>
      </xdr:nvSpPr>
      <xdr:spPr>
        <a:xfrm>
          <a:off x="4487545" y="13335000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3C2A8A78-CC88-4BD0-83AB-68605257CE30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F8B178D0-C186-44AA-A8F6-151EE8B39F52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97E819F4-0D57-49E7-BBBF-64A16DB4C03C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26611F72-70E4-410C-B103-F0B1647B61A6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E3B7C0F-CC4B-4618-BA51-B8B01CCA00EA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45A576AF-3925-4BDC-B894-2EF4AE2D8EBB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36EA3350-EE8C-46E9-996B-28AC5959D62E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1688975-19F6-43F0-B417-5E94AA5282B8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452B7781-E308-4694-8EE1-A24F71364D92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1E991D98-6158-40E2-B9DA-D3F30B1B2EE9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3E7212E4-973F-4481-8BD6-E494484D444D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1F3F9DC8-C94B-40A5-A3FB-9403F1D3C9E6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70713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F14469E5-78A0-4091-9948-904E458A934B}"/>
            </a:ext>
          </a:extLst>
        </xdr:cNvPr>
        <xdr:cNvSpPr txBox="1"/>
      </xdr:nvSpPr>
      <xdr:spPr>
        <a:xfrm>
          <a:off x="4489450" y="13335000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70713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E88CB3DB-D722-4403-A1F3-CD566CD39F92}"/>
            </a:ext>
          </a:extLst>
        </xdr:cNvPr>
        <xdr:cNvSpPr txBox="1"/>
      </xdr:nvSpPr>
      <xdr:spPr>
        <a:xfrm>
          <a:off x="4489450" y="13335000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4AE9901B-71D3-4BD9-B2FD-EE4DB32EAEC8}"/>
            </a:ext>
          </a:extLst>
        </xdr:cNvPr>
        <xdr:cNvSpPr txBox="1"/>
      </xdr:nvSpPr>
      <xdr:spPr>
        <a:xfrm>
          <a:off x="4487545" y="1333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5B41CFF6-BCDB-4187-AE1A-4C2A03E5781B}"/>
            </a:ext>
          </a:extLst>
        </xdr:cNvPr>
        <xdr:cNvSpPr txBox="1"/>
      </xdr:nvSpPr>
      <xdr:spPr>
        <a:xfrm>
          <a:off x="4487545" y="1333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1BC919FD-7BD7-4B81-9F51-8F6D0A677659}"/>
            </a:ext>
          </a:extLst>
        </xdr:cNvPr>
        <xdr:cNvSpPr txBox="1"/>
      </xdr:nvSpPr>
      <xdr:spPr>
        <a:xfrm>
          <a:off x="4487545" y="1333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859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9B8D442A-BEB5-4394-A0E6-0613A40BAB1C}"/>
            </a:ext>
          </a:extLst>
        </xdr:cNvPr>
        <xdr:cNvSpPr txBox="1"/>
      </xdr:nvSpPr>
      <xdr:spPr>
        <a:xfrm>
          <a:off x="4487545" y="13335000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859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CC3A6A9C-5BF4-4EB0-8442-2237BF5C3B3D}"/>
            </a:ext>
          </a:extLst>
        </xdr:cNvPr>
        <xdr:cNvSpPr txBox="1"/>
      </xdr:nvSpPr>
      <xdr:spPr>
        <a:xfrm>
          <a:off x="4487545" y="13335000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859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72EC47E8-C6C1-4080-96D8-5910377ED9C2}"/>
            </a:ext>
          </a:extLst>
        </xdr:cNvPr>
        <xdr:cNvSpPr txBox="1"/>
      </xdr:nvSpPr>
      <xdr:spPr>
        <a:xfrm>
          <a:off x="4487545" y="13335000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59430885-E262-4248-83A1-6BC6D3E9B7B7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3C1F9799-18E1-412D-82C7-DCB96A7CA702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B50ED2C9-2801-40B5-898F-D3CB20923691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F796BB64-94A2-48EE-BA95-0C39C3317B36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56ADE2E7-51B1-4174-935F-AFA1502C5E9E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E7F41732-AF10-471B-8300-BD5B65EFB8B1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D1EA067C-F1E9-4D65-AC0C-018AAC0AC4EF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11A86DE0-6DD7-4461-AAD4-337B3584399C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BA0CDAAD-BB4F-4BCB-AABC-E5EA152C0E08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7DDE2F63-5656-415D-9694-BC1D0A647404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8C471994-71D8-4016-A647-6971B6FEDC6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CDE6C07A-9A81-4A34-9101-C96620F46C56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412A3B0D-F405-42B2-B73A-2C98F8588582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6A7EA937-4EF9-4226-B020-2635913B1F6E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386B743F-9243-4DE5-97B5-25613D755733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6DD154EE-6105-4DC3-A8A6-4075CF111CF4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DF76C6F4-FADD-4BC3-98CF-CF9EC6807A13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6716D0BC-1A25-42C3-A6AD-8D0047DB118C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BFA34060-237E-453A-8434-F700805C16C4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0F5DA1F9-D821-4991-BD9C-A9EFFD286CC4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E0C19C68-EDBA-4D27-A8BE-ED36DB547D4F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B06887C3-6400-489B-A4D8-03FA24BBEA1B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389D0993-E626-4C71-B5C2-6B5AB384115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43741F07-071E-4342-8722-D04FBDC6806F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93D9E2BC-C86E-45D3-9647-DE71227FF88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AB549C43-F3CF-4B60-9B3D-A361B3B6E490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170FCA6E-39D7-402F-89E7-84E7AF6B8812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DCC0F602-A09A-4ABF-85EB-52A9B7061E8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55208742-A6C8-4128-BF84-A757D2E30BB0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B834F878-CA73-4C2B-9A96-62CB5D8624EE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7A491B50-58A2-4C1A-9B50-292C2450F681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30787084-DE47-42DD-9EA0-93E7359105F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7BC09001-7AF2-48E1-A906-6A2BC2E9316A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B25C1E9F-5400-4F0C-AB22-671D4532FBA0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E93A1F36-536C-4F61-85BA-20054A801823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F26CE641-50F2-4C37-B89D-0F5A8239A758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6AEEA9DF-3DFB-457C-8A24-F82221B5492C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17E84D66-35F1-471A-B2DB-22C2881D0F68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E98A4DEF-09C1-4DC3-AB26-D6EAD1A5835B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58390EA3-F6A3-43F8-A34A-A47F770CC2AF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395FC4F9-1CB8-4DF6-B2BD-B5F706890B52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3AFE56F1-1EC7-4551-AA29-3767046E8FCA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BD90FC39-A6BB-4DAD-A442-B62205E7D6D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25B1C1A3-37E4-4025-9119-3384E7DA9F4B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5E4CC52C-B9B4-4FB9-94E7-7F3310773761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B38B5C4B-4A55-4F0B-8814-FB8FD999DA6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07078568-4F35-4CB3-BA51-67EFE0A7AB11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7C1DA666-64C1-4422-A3E2-C9A5AEC2E04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CAD9EF5F-E4DC-4EFE-BA46-53553DC08EDE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6E362276-6784-4EB0-A751-01FEFAA7A2B0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0388C170-86CB-4E8A-820C-64BB7D107EEB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99B5309C-FB62-414F-A500-48D4046225E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CF340243-6E4A-458D-A94B-A8791BA1567F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3BE440B4-A03F-4476-8C0C-3BC792F7032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2C4A4756-9088-4055-A7F4-991994C552DC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2E6D6333-C30F-4C44-AF68-A0E94D198A29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1A4845CB-256F-4495-B81F-960C5D8041E1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5EBAFD59-BBDD-4D45-A23C-840FC24481E3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668CF0F4-75D7-4679-A1B2-9BF780771494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5AA59D3B-88A0-425A-9F9A-26D1C432C7A1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55129531-85D7-46D1-9DDD-0CFD3A7869FC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038CDA6A-1C91-4755-8443-E335E5ECA3E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6846C543-086F-45BF-BC92-6467754C8DE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BB15CB30-0E17-4C6F-882A-511C06D0BB88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42F54EA8-7722-4C8B-8DCE-241EFDA54241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AC196B9D-5C1F-4514-9D96-67D0AB6FBBAC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D72989E0-A9EC-49FC-904C-6E83A073BDB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176BE71F-FE9E-4D60-AD5B-0D681425661A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12CDAE4C-C98F-41BB-AA8D-3782E5B16DA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B88FC1E3-99FB-4F2D-901A-2602A777C190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52B3877B-11AA-4BD8-B805-7C1A9F6DEE8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2E1FD2FB-4FE1-447B-A7E6-570145225566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35FB54E4-2C45-4FFC-8BBA-AD10F610CE7D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18B7E6A4-893F-413A-903B-ED22A4C8B9E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73390A00-934E-4C48-A017-67DFDED2FDF2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4E61017E-516F-475A-BE5A-4EBA095CEA43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4273C26C-E21C-4AB4-B2B9-44D9FAF90E39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7E7A20E9-90D2-43B9-AD96-1A8954933E8D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713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BE47D78C-C3F0-4EA7-9311-695910D674F4}"/>
            </a:ext>
          </a:extLst>
        </xdr:cNvPr>
        <xdr:cNvSpPr txBox="1"/>
      </xdr:nvSpPr>
      <xdr:spPr>
        <a:xfrm>
          <a:off x="4487545" y="13335000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713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399B69B2-8F8A-477E-8FD0-7FAF709EDB08}"/>
            </a:ext>
          </a:extLst>
        </xdr:cNvPr>
        <xdr:cNvSpPr txBox="1"/>
      </xdr:nvSpPr>
      <xdr:spPr>
        <a:xfrm>
          <a:off x="4487545" y="13335000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F7164275-14EE-4314-AC4B-982D36697093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34D4EAEB-8140-403A-9DF1-DFD3E7FC9B8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C5E0F01A-6530-4F57-B18A-BB46F74E724A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7CD0E49E-4699-4B88-9E9C-CD4D1ED41896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E4CC2087-F623-4DA6-B578-48273522135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11FA91EB-369E-4437-AD60-097D33C74158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B54C0042-93C3-4398-A068-E7FF4351666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40B38DF1-8F41-4450-8E8E-673BAFF492A5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BB37CCEC-1146-4460-92AC-6467C9324F24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C183A620-EACB-41B8-B128-CC8C4D4BF082}"/>
            </a:ext>
          </a:extLst>
        </xdr:cNvPr>
        <xdr:cNvSpPr txBox="1"/>
      </xdr:nvSpPr>
      <xdr:spPr>
        <a:xfrm>
          <a:off x="4265295" y="277653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BF2F5C91-E968-4B21-887F-A1CB91878E4E}"/>
            </a:ext>
          </a:extLst>
        </xdr:cNvPr>
        <xdr:cNvSpPr txBox="1"/>
      </xdr:nvSpPr>
      <xdr:spPr>
        <a:xfrm>
          <a:off x="4265295" y="277653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184C0A68-6E09-4D9D-82DF-1BCDBA366C21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155C1C98-5995-4978-A334-67B2A701AEAD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268486F7-9FC6-40A3-9122-9D76EFD4BEB3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9F9B2BF9-DA73-4229-9273-38F2ED6577F0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75BC38EA-7ABC-4334-AEF5-BD2979350E8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F2D57D91-07BD-472A-96A1-CE73FF41ABC7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FCFE436B-882A-4B28-A57A-9ECE2E30D6F1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429EB68F-4112-4775-81C4-EC1FD81DD304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61AAC08D-1177-4412-9125-9A6FC8230297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E941A239-7632-4EA5-9A50-D829C7A21D30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AEBB2036-384C-4E28-8902-B62AC7899A02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F6965B70-C46F-4232-8532-DE0AA85D559E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9DB860A5-6B12-4368-96A6-27F6F0FBFD61}"/>
            </a:ext>
          </a:extLst>
        </xdr:cNvPr>
        <xdr:cNvSpPr txBox="1"/>
      </xdr:nvSpPr>
      <xdr:spPr>
        <a:xfrm>
          <a:off x="4184650" y="277653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78D51AF1-1DC9-4D34-ADE5-C578764584E2}"/>
            </a:ext>
          </a:extLst>
        </xdr:cNvPr>
        <xdr:cNvSpPr txBox="1"/>
      </xdr:nvSpPr>
      <xdr:spPr>
        <a:xfrm>
          <a:off x="4184650" y="277653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DEAA6EC2-D3AB-4DD0-88F7-4385AC779A20}"/>
            </a:ext>
          </a:extLst>
        </xdr:cNvPr>
        <xdr:cNvSpPr txBox="1"/>
      </xdr:nvSpPr>
      <xdr:spPr>
        <a:xfrm>
          <a:off x="4265295" y="27765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8C2B533A-1083-47EE-BEDF-4F265559FC2C}"/>
            </a:ext>
          </a:extLst>
        </xdr:cNvPr>
        <xdr:cNvSpPr txBox="1"/>
      </xdr:nvSpPr>
      <xdr:spPr>
        <a:xfrm>
          <a:off x="4265295" y="27765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F98FB390-AE69-45F5-A5C6-41F81368FBA0}"/>
            </a:ext>
          </a:extLst>
        </xdr:cNvPr>
        <xdr:cNvSpPr txBox="1"/>
      </xdr:nvSpPr>
      <xdr:spPr>
        <a:xfrm>
          <a:off x="4265295" y="27765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22565D2B-8A7C-4DC2-9628-F9CDF19540C5}"/>
            </a:ext>
          </a:extLst>
        </xdr:cNvPr>
        <xdr:cNvSpPr txBox="1"/>
      </xdr:nvSpPr>
      <xdr:spPr>
        <a:xfrm>
          <a:off x="4265295" y="277653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339433DC-B0C9-4B76-87C3-2DF0A0A7E1D3}"/>
            </a:ext>
          </a:extLst>
        </xdr:cNvPr>
        <xdr:cNvSpPr txBox="1"/>
      </xdr:nvSpPr>
      <xdr:spPr>
        <a:xfrm>
          <a:off x="4265295" y="277653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C95FC8C2-C156-4E00-B5AA-E25579658B7F}"/>
            </a:ext>
          </a:extLst>
        </xdr:cNvPr>
        <xdr:cNvSpPr txBox="1"/>
      </xdr:nvSpPr>
      <xdr:spPr>
        <a:xfrm>
          <a:off x="4265295" y="277653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CEFE0B9E-1E4D-4EEF-866C-7E0450475D2A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A4906EB0-BE07-4D50-B8F0-F324AC435447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A671F222-9105-4974-A252-359747A89EB3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6A132F29-4760-49C7-B724-E483F18D415E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07F191B3-CA1C-45D8-AFE6-9E0B34F8980F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E80332C5-E4B0-41EB-927C-056FB1983994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337954C9-39A5-44A7-943A-03115BDA34B3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38F9EC43-F658-412A-988C-0C474FFC82D9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034DE5A4-D052-4BB8-9AC7-EA797AF730B9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87D740A8-964E-4DA4-96AE-8BC4B8FFC6E4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158F81BD-F47D-4CDC-9952-B951D167C4D7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1DAC215F-34AE-4D54-8DB0-A6E889E2C2D5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B451505E-56DD-460F-8611-421374EC1AD4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A735100F-ADFD-4818-B8DC-7AEEDE1C44A0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24A67326-5344-4903-8309-93C0CAF810DF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2E882A12-B24F-4284-8000-28F70F59717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7E1A2D4C-CA8C-4245-BD7C-52946BA894C4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9DFAC11E-C54D-41C5-91E8-D37BB65271A7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FCD63C5D-5B77-4423-B250-EB50931634A7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E8FDFD6A-63C1-4E34-BD63-767EF514766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5B68080F-EFD0-4162-880E-E43C25573122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B8841585-9692-4604-B346-F16BC29081F4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A1B2C2B7-AAE4-474A-A4F5-6E0ED4CDF32F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9F05136D-CD4E-4F3F-A8C9-95CC8F0D7AF6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03EC6A8D-BA69-4ED6-9E31-AEE383F7EC3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3F42A061-58AD-4CD8-AB93-86521EC20AA4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15C0536D-AAD2-42C0-99D8-182A1F0DFD7D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1BF2FBEC-84E2-4F01-A314-E09D61C3BD9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A65552B3-C911-4D52-A3B0-9C6F89A4D6F0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C87A1B58-CC07-4A5B-94C3-D36F6C44B25F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0D1B9331-24DB-4D30-B50A-61E48F7D90D4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3286C2D6-70A3-4717-8DA7-6252995B8F75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00509C86-3D1C-4F6D-A032-A378F1EF5557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6F2DE2ED-CDB2-4C2A-A7F7-7470EF95B19D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7B85913D-2157-48C4-B4A3-D65CBA9E2CDB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70D2AE4B-B01D-4162-8977-8FE410FB0268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349C7480-9C84-4AD0-A7CB-A943C689D36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C300C880-B6BE-4540-8262-EA53285EA6D9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BB3D8F07-9C60-4814-BA0E-FEBFA272084F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BBBB501F-9701-48E4-A24C-03719F2F6116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64BF9D14-70CF-42A8-A897-BF0DDF56DAF8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856823CE-FF45-484E-B9F1-09B9983D901F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962FEF68-F5E6-4ED1-A1BA-EEDEE209F3DB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7F3A026C-64FF-48E3-AF9B-CBF103B71A5C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08673796-3819-4A57-A089-82CB7F7EFF92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4789EFFD-DCF2-425B-8BC1-BF3CE91BEB13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3F234ABF-E550-4C72-9D57-81154BA3730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4A9AAD41-7CEE-40D2-81EB-50319A1BB8D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784BD62C-51F0-4516-A2C1-CBD8580387B5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1E9DA577-797F-45AA-87EF-6B140609430E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4963846B-D491-4B29-B050-1266E5519DD0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C20B48BA-DD0E-431C-ACBF-AA90EEF4C15F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6986E0BF-EBCD-4A9B-96A5-180FEEDEDF8B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89EDD9E7-BA5F-4961-A3A3-98037B401ED1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5C024765-8B99-4474-9597-6905DC46EEB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1B4215D0-F0BB-4874-A47F-A9A16D16A563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7844BB3C-6225-4B6B-A7E6-C3D2BA55C95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AA439BB0-BC5A-4531-825D-EA01BF175705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F1FFBEAE-12E8-4729-BD00-F3CB46B1A050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42E889EF-BF39-4527-8F4C-1AEE68C3A6B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693B7679-3F5C-4094-9C9A-97DBEF9702BF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96551A74-E38F-4964-A915-544DF43C4233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8D1F7258-171E-4565-98FC-61624B5E751E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750E33DB-0A4E-4CA4-BC71-3B9BF9798516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950D18B2-9522-4CEA-8B08-C1AFD4EA244C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F90EA3C6-FF11-4AB6-B86D-F370DF236E76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E66E17A2-BD69-400F-9996-2D1104219FFB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403FEC6D-E676-4D8E-B496-9AA20441E89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727D1D24-8662-4AD4-961F-27A53D18EE21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66E5016D-A5C2-4311-9264-E49AA2B3AAB5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8ECAEDA9-53FE-48E0-872C-5A5508F17B8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CC503BFB-D081-44FE-B1CB-A3ECF7D8E9B8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448AE92F-7318-48BF-94B7-BBFAD9AD8366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2F936A65-32EE-4265-97E9-BCFE46508A99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780EFC2A-D4EB-4E7B-916C-E970F24F3BD3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0767430C-60EF-4A80-B72E-7EA132CCC032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2BF7C6BF-BC5B-4739-8548-604D6F426682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E14A368E-3310-4CF1-BCFF-09364B6FC152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85977AFA-6A67-41BA-ACC8-FFF26E88CA67}"/>
            </a:ext>
          </a:extLst>
        </xdr:cNvPr>
        <xdr:cNvSpPr txBox="1"/>
      </xdr:nvSpPr>
      <xdr:spPr>
        <a:xfrm>
          <a:off x="4265295" y="277653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82E4D11A-2F70-413D-B348-51E27B05D133}"/>
            </a:ext>
          </a:extLst>
        </xdr:cNvPr>
        <xdr:cNvSpPr txBox="1"/>
      </xdr:nvSpPr>
      <xdr:spPr>
        <a:xfrm>
          <a:off x="4265295" y="277653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C4EEAD94-51B5-4C32-8BE2-635E921A1206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429248B3-3C8D-4033-BD81-01C22A2B0A10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6B85C6E3-E04D-4208-8005-3D29251E054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68591CA7-832F-4A88-BC6F-FFBCE9EBBEC7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C102ED8B-016E-45E3-8089-1FBAD5F96F05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C5E6D247-688B-4D1F-9F6A-9E003BF2DD00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07FE8848-4964-4006-9D3B-A01AF1293055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C087E60-E6F1-479F-8C47-D51259DFF0C9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81C0C49D-DC1B-4C36-AD50-16E3A86DCC5D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91B6BD5C-6EA6-4913-BB8C-F267C01DCC97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1AF4681B-4402-4EE0-AECA-1EDF7476235B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25CD2427-4859-458C-AAEC-01FEABF67BD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3606DCF1-DE47-47E1-A838-99C193932B5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785A2DAE-7315-47A0-AD30-855AD36E41C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CC03123E-500F-4349-A65F-C26B16A9105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5700034E-2900-42F5-85CF-11768F4C891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3AE08B1B-2D98-4337-A33C-492E08646DE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7BD947B0-ECEA-4943-AC5F-BFF8F44F1B5F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4CF17F3E-F399-4780-AD91-C2719A76B9FD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F60533CF-7B3E-403A-82BB-3F920F1CEFC5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FDDE6EA5-6BA0-4417-8BA4-5496F4FA36F4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B701A550-7064-4226-B062-0C9D249E970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B6A55350-E35E-4364-B659-894954048AE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CA687965-9D3D-4EB9-8A6C-F2BEB59830E3}"/>
            </a:ext>
          </a:extLst>
        </xdr:cNvPr>
        <xdr:cNvSpPr txBox="1"/>
      </xdr:nvSpPr>
      <xdr:spPr>
        <a:xfrm>
          <a:off x="3736975" y="334041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C8DA48F0-618C-488C-B8F6-464801E33E68}"/>
            </a:ext>
          </a:extLst>
        </xdr:cNvPr>
        <xdr:cNvSpPr txBox="1"/>
      </xdr:nvSpPr>
      <xdr:spPr>
        <a:xfrm>
          <a:off x="3736975" y="334041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B83B4B68-B96E-4690-A14F-9880DBF7910D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22F50BBF-19F1-4047-BA51-7CC6FEE25117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B64A500F-F090-45EA-BD4B-3B5C7277326D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48BB26D4-3CE2-4E36-B992-BBF933513923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00204976-5DF2-4C08-B0C4-A992017DB3AC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6DC024A2-0619-4FC7-8C46-0250D3860529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D0BBF3BB-D481-4D31-AFA3-0893DE51FD77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2ACD0337-63F8-4A74-96CF-75127D9F9A0A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204D25DF-2392-48A8-996B-9E8A917BAC73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6FE53D5C-54B5-4F8C-ACE9-334CD17D7610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8C63E920-27C0-4BDA-92A5-F93A8A3A1405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BE632F39-A738-41BC-B557-D5CA6B6FDA53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A2AF8AB3-9A80-4138-827E-0674DC66160C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8181B531-A88E-453C-9DEC-00B36FA5D341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A2371823-F167-4773-88B0-5E93A5414288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A479340D-3685-4749-85CA-945154400639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0B828CEE-7C62-4B75-8D79-DFFBB9FC6F0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79C2E7EB-1B94-4F59-8E72-324E586AE8D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E43CF196-A782-468D-B347-1DDC4D975B7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02E98BCE-44E5-416A-AAAB-C26F4962A96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5C87CF78-B2A5-4313-A217-8771C000AE4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0603F6AC-E67B-42D4-B9F4-D880ED15E9F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81843B35-31C6-4D60-A687-682B645DA91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4BC3DE0B-71F3-462E-946B-8705FDCC353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0A54B82E-3BBC-4D93-AE79-4F34F599FE7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26BA44C4-27DF-4D5F-9AC0-14B2CAAB18C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8FD75A5E-1B73-48D9-A2D3-3CDB2875D7C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2A45801C-E0F9-4014-B5DE-3BAFB13EA70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53934C89-8221-4333-80A2-6FA9FC132A6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3E23D981-B3CA-4799-AA4C-FDF61CFA7DF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58701EC1-7EC0-4E70-A364-8744EC6163B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77505F46-6D2A-4329-AFE5-1A33CD31258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EB6D6745-03FA-4CFE-B4FC-935916D35D5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E49843D5-9E7F-42E2-9DB4-CE475C040C6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9E3158A9-8850-479A-A916-05030E01A9A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5B5FE0A0-AE9D-437D-8EF8-6D8D2C961D6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9F7D634D-E2DC-449A-9B3E-C77C0715350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6136E26C-3214-4F26-BFF2-D4636C79145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DAA15289-F7AB-4787-8547-A0DF0C33560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65BF954D-32A2-434D-B3A4-0ED154DF9E9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F78C4AAC-944A-4491-AF1B-28B6DF6AAB2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17F63635-71DC-4D2F-9639-2EDA1F8034D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F413D500-84A5-436C-934C-9A4256139DF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83DB2967-BE58-4EE5-89CA-A5A49761E0A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D9E7750F-7C9C-4CD3-BCAF-EEBC693A118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70394DD4-B7ED-478F-8D70-0D380D06D4C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85F9DFE8-452D-4F41-9B83-1224C73C01A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467BC754-6F21-4432-8D72-583384842C1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EDAF28FC-0671-471B-8C6D-BB1CA57B2E0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91E9DFA6-80BE-476C-BDFC-0ED3486E63A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62B6DCDC-BC06-4393-BDAC-6051831E559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7741711B-A849-49B3-90D5-2FE28909518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A02558DE-2A10-4826-A91F-BF34A9C96D1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45FDCFF1-8B5E-4828-B1B9-90579062BBB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533B9309-FBED-4355-AB02-8E3425E64BF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DB3572EF-F61B-404D-8C5E-731D9418F29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1100F029-78EB-4954-80D7-677871DA763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E7E170E2-C1FE-4222-A7CF-A2E5D074946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7FDB6C5C-AF3D-4FEC-AA2D-968230B7548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A759A0E7-1BD1-4FEC-93AD-631B74E15E6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94E2A90F-8E4F-4528-A8E4-9A9EE5C1099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6ECB84B4-CB0E-46F3-916E-E13E62EEBC7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4B1BF78F-7AFD-4374-A8E2-2A722BD1984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C4343E21-EBE9-4A7B-A77E-C3425CCBCB4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5C5D49B4-E779-4E44-8B80-F734BFD1E5D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52F98602-1D8A-4223-828C-8693E04C9AC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724BD386-FCB5-499F-AD17-2BAA991693F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554CBC00-6623-426E-AA95-BBF15EF6B27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0D1DD9A3-B7A5-4F04-957B-23280AB5FF9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88A7F316-6739-4100-ABD6-6DCC7248493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1E4BA681-0D70-4CDF-A0BE-C2CD0DEEA15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2F728E78-5AC7-488B-AF13-BDA7C77EF56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DAA10158-5AF9-4C56-81A4-F43BEB7E97E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17F10DA0-C5B1-4A3C-A834-0089FFBC9C5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E576BE0E-0707-400F-8BC7-7D19E57B27B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74765F9F-BDF8-4984-A8AE-669953675C5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3738A8E5-8181-4501-B313-3AC3CC3AE2B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773B7AD9-665C-4AFF-A623-8D4B341715F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6FF4B5F4-5ECA-415F-8789-0F0024440B3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62DD571A-82AA-45EF-9AE0-4A964C123DA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CC499FE8-3382-4957-A8D2-6B823F28218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A40CBA5C-211F-4E3E-81F2-F2CBB256930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BF7AD3A5-E315-47DA-8757-563BCE007E54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51AB3781-CB5C-453D-96A3-C5124B3E69F2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3CF026CD-801D-448F-9288-DC2220F32B0F}"/>
            </a:ext>
          </a:extLst>
        </xdr:cNvPr>
        <xdr:cNvSpPr txBox="1"/>
      </xdr:nvSpPr>
      <xdr:spPr>
        <a:xfrm>
          <a:off x="3731895" y="334041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7E8CDB2F-1EE4-4775-B078-AEF4426D4D6D}"/>
            </a:ext>
          </a:extLst>
        </xdr:cNvPr>
        <xdr:cNvSpPr txBox="1"/>
      </xdr:nvSpPr>
      <xdr:spPr>
        <a:xfrm>
          <a:off x="3731895" y="334041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747FCCC3-C665-41E7-8425-88223204E5A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44043B4A-2585-4DCC-B080-755470F2CE2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F221A41B-1E22-41EF-BEFA-5FE57CADCBD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E9F8F24D-CDB2-429F-BE9B-5330EF58266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1346116D-328B-4E6D-8846-01F734DD180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005BA6AC-A39B-44C0-BE35-2B7D3F75E5D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8B7CF413-D07C-4448-91FA-F0859DED079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515F425A-7C8B-4E83-9F31-A1A0957B3EDC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3BF1CAE7-512A-4C42-ADD2-5F3C8226DE4F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21C095E1-1005-4BE8-BD62-2047B3C24748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20DD05CC-C3EC-4A7B-BA4B-1680BD1732D9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B996414F-5D62-43F2-B1CA-A410EDDE425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EABF6C4B-C993-4C3A-B9FE-36EF941719F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2AF7B89A-4339-44F8-A812-ECEEAC2F9EB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9042EA-0514-4F7A-B84F-F63BE7A41DC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3D7B009C-9BDC-453C-B833-1B3B3CD7846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DCAFD0ED-0CEB-4B0B-9E23-446CF9D3ED3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FAD04FD-4A7A-4667-A82B-4B85C0DB3111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94567D7B-6A0A-47B9-9D93-42F5DD868E74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8B456A46-99A3-4E4D-A256-3FC427591718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3D930CD3-23E0-483C-8CCF-FF7ACE106AC6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A96A97A8-C27E-4464-864F-6D2B5723C27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810D86A5-33AA-4E62-B811-4A08E807842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ACAC93D8-8ACD-461B-A260-F19F96C15978}"/>
            </a:ext>
          </a:extLst>
        </xdr:cNvPr>
        <xdr:cNvSpPr txBox="1"/>
      </xdr:nvSpPr>
      <xdr:spPr>
        <a:xfrm>
          <a:off x="3736975" y="334041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2FCD3216-710C-4AE1-B457-27745AEFFDD2}"/>
            </a:ext>
          </a:extLst>
        </xdr:cNvPr>
        <xdr:cNvSpPr txBox="1"/>
      </xdr:nvSpPr>
      <xdr:spPr>
        <a:xfrm>
          <a:off x="3736975" y="334041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ADCBF376-D442-4148-9F13-3C7E058950D9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257C8FF8-5407-4D00-96A7-FE09252E4C6E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A77CE4D1-199C-483A-8433-B89E14DAB77B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659EE5B6-652C-4023-B341-AEE835321C94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6266D4EB-A444-4D6A-8118-D8FEAE9D5D38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9AA908E2-CAB5-4F96-BF48-318DFE52E072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7A133926-9F62-4AC6-A368-C8E7400BBDF7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2FC5DB2D-723E-4861-8909-2203A7F27C46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8F7607DE-9121-42C2-91C1-C273D30764E0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3BBC4F3B-5002-460C-824B-4D212E958758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042FA48A-D733-42C4-8A35-ED294D0EEEF9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BBEA2DA4-93C5-48C0-AC5D-C616A7BB39F5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52C51D58-95CA-420D-BC0D-45A67543CAD3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E3173E25-3AD2-4318-A5FF-EA89D1ECCD99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934A9B4A-81B1-4668-946F-A1CB80D05C4A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46AF5CFA-60DC-4B58-804B-34210B538F48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CCD689D7-4ECD-43A9-91DD-B70FE2E9B62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A214D2C5-1D31-407B-B6A7-674BD19EFBB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99977ACB-F4D1-4758-BEAC-833100FD8C7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E7DA6A6D-512A-40FC-8C1D-6FA75C77B36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9E48EC1E-98B9-4D4F-A5CB-38B74F305FF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51542E6A-0933-4844-86F5-D47DFC7DDFA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8E49EFA2-9DD4-4B4F-B8F8-A85315B5C9B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B06D39E9-C8A2-4621-9F63-974B887FD63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C3147F39-3539-4EEF-811E-67EDF819870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880A3DF3-9D06-407A-A803-E62F05ACAAD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B14A7147-9CE3-4AAE-A69B-A7110FAD01F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46B3D2F2-5BC3-4152-8561-34BB6B522B5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0FCC2B2C-7D42-4466-82E1-F2F62B2AE68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1CF492CA-E7ED-434A-8190-E3B5B6B46A7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D34926BD-D94E-4215-8E93-7B978EE7D60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1582092D-E8EB-4DD9-8EDF-6F00B3BE3A8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9DE7ABA6-175B-4832-9E4F-C2B8FD8E8EE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88DF6D5B-84CA-4BD2-A07C-4597B40FC53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CE00360D-00CC-4C19-8236-0CD1BE6ED85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D1235BC6-25C0-4210-AB02-8706E971EFC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0E3A237F-1C92-4CD8-B049-6308D0C375A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81F4DC87-CD00-47A9-8A98-845FDE42243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7422D6C9-7569-40D1-AE0A-67E14FF924D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E3B8E6BF-6567-425E-9FE3-108FA2E579A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FC004D80-2589-402D-9D91-526350C9440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A6769430-7FF9-4EC2-95EB-777D421DD83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F4C0158C-AB43-4800-B13E-945B07A0042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5A0BCE40-D4EA-47CB-91BE-E3BB8A4424F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C09029DA-592E-42CE-B801-2D51B2BA69E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8AE3F232-7446-438A-8598-283D8D8D6B6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09B71A97-3D11-4F1C-AFD6-FB6F17C3B9F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68E673B5-0F0B-4ECF-AABE-5937F4F44F2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83B58F3A-9303-4569-B84A-F446917CD19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E2B462C8-2F8A-420C-8D3C-3ED01FC7DD8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3D8C503C-0F9C-45C0-A9CB-352CD70CDBB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55F3887B-1622-4D1C-B889-F0DC9C43D5B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56764DEA-EE0F-4070-96E3-F32D16019EA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04EFCD2D-EBD6-4B5A-A5FA-9B99F5E591C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FC76E561-852B-4736-BEC1-52FF6E7D347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F479395A-059C-4B30-9E07-9E4669235B7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C6CD75FA-2037-4011-8306-B6C2DFE047E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BA0F9E36-3B71-4E5C-AC36-C6166D4165D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A1EC863E-84C4-4CC4-A05F-97C163ADFD1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C154AC71-037B-4FDD-826F-83399194214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98ACF350-4776-4F13-ACEC-5F4B81F09BF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AFB3451A-DCD8-4760-A7DA-822C30DEBCC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8CB6B1DF-1FFC-41A5-9829-5E37C8BBC61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89E5BA78-B7B1-48F3-9103-487F2A8B752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D18FA62E-F6AF-4039-87AD-086CD92E1C0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0ED0C9DA-83D7-44EC-8413-235739EAB77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192C3126-E28F-4D9D-9B3C-64D07FA95CD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AD4EEB2E-1CC0-4AC1-8584-7410498387C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FB200501-EAA5-4EE6-9696-8DBFA41CDEF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919ABA7D-E015-4C66-8DA0-2703BC80C81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19619AAA-A98B-4D33-AB7E-3966C52E136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396B620A-C589-4642-B182-569FE882C22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A0F2466B-064B-4ECB-A2F3-AC0595CC36F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CD31FB31-328A-4F95-83F3-71B43F9AEA0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571BDA1C-CCC9-4C98-A4B2-C7925CC962B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7C4B2A14-194C-4D72-A019-BCFD49E6B4F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0F1A1D18-D98C-4768-A368-97631F8BC7B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878DBA66-715E-421B-8866-142F54961B2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94BFDA16-BB0A-4B0E-8937-2E6D0FC91DF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9F7DB301-3A10-410B-BEC4-C22B119FDC0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33A468BA-DDFA-4281-BC87-57190349DE9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64B963AB-5139-4B4B-843A-7E91A9A3503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FC90E78D-226E-46D3-820C-2E4988EEF77C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D0E935DA-2F57-4DB7-91CD-25AFDBB8F9D3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61A9DFFA-0058-4AA7-9DAF-7741D5F7338E}"/>
            </a:ext>
          </a:extLst>
        </xdr:cNvPr>
        <xdr:cNvSpPr txBox="1"/>
      </xdr:nvSpPr>
      <xdr:spPr>
        <a:xfrm>
          <a:off x="3731895" y="334041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7DB4F7D9-DFEA-475C-BAA1-466DF8DDF780}"/>
            </a:ext>
          </a:extLst>
        </xdr:cNvPr>
        <xdr:cNvSpPr txBox="1"/>
      </xdr:nvSpPr>
      <xdr:spPr>
        <a:xfrm>
          <a:off x="3731895" y="334041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52A90089-2A60-47D4-A68C-A5C4DC41996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4776C7FE-4701-4F29-A992-AD272A5E2CE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CEAE70D5-B3C3-48CA-B2FA-20B3A00D584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31A03C76-C156-482D-AB39-3B586F81D42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30A113A7-B398-404F-81F7-318DF580CA9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65807134-27B0-48E3-9CA5-3328A0D862A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513AF608-9137-4A1A-8EE4-8A606C7F207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79CA6B8-C2D8-4807-8CBB-480031BCC236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FA8BA2C7-478A-4553-9366-2BF55EBED0C9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7DDC7FE0-A059-4C5E-B397-7C25E91F8A9D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8A64A277-1852-4319-9833-E5BA639DB65F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2E54B264-489A-4AC9-9F4B-0DC115F2D1A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E16D717A-6FEF-48CB-A53E-D323E70EE4E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A12333B6-BB9D-4EAF-A118-E4A0660AFDB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AF8C3F19-20B2-41C4-B5F4-C6742C66B26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9D325289-7ED9-4D74-B69E-89C848159DE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E148CDA0-78FF-46C0-9C8B-69A53473BD2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6753A127-2733-4B7F-AA2A-935543879505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B26A3F33-EC6E-4BDA-969D-3F390F990A40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717503C3-E79D-4E18-ACE6-C7D08131AAD8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A04F6815-C830-433C-81A0-C5EAF0239E56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4CE12A5A-7C53-4367-A569-3557E9096F8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9FC3DE7B-D8D9-47C3-9C4D-38341F8CBCB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B66AAA0F-4833-4729-9030-CB7A1203FCD3}"/>
            </a:ext>
          </a:extLst>
        </xdr:cNvPr>
        <xdr:cNvSpPr txBox="1"/>
      </xdr:nvSpPr>
      <xdr:spPr>
        <a:xfrm>
          <a:off x="3736975" y="334041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46E0C9F4-DC04-4653-86B2-FBFAF6CD5991}"/>
            </a:ext>
          </a:extLst>
        </xdr:cNvPr>
        <xdr:cNvSpPr txBox="1"/>
      </xdr:nvSpPr>
      <xdr:spPr>
        <a:xfrm>
          <a:off x="3736975" y="334041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70E31910-0E76-4B79-B8A2-3496F4AC745A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6F30D965-8123-465C-9073-CBD49F5110B4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F471476D-D5C8-4806-BFE0-9E7AB509A401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713928BB-47B3-4716-AABA-02627D7253FA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5D931AB5-6A9C-4452-9E30-68C1846C498D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87E59276-6C65-415E-9F42-2D36620ADBFB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186F155D-4D02-4CF9-A80E-6841B91200A8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2DAAAFBE-E024-499D-80E8-978639E83477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1053C87B-3551-4460-8951-F0E78244A89C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46AAC201-8B8C-45C4-8F98-9B6E8314D13F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ED61C003-A10A-4E58-9F20-595027AD3B78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124C64E7-CCD2-4C1D-BBFC-759F26E183FA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A6462722-638D-47FF-A4C7-DABC1127F469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76979FFC-0B93-4126-9FD7-F673DAABA4A3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8BAD3735-01B3-4692-90FC-DC4895C15832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63D1F31E-9392-452E-8BEF-6177940BB16B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B0077E66-F317-47F8-AFAF-CD4B0B19C96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53898947-A84E-4ADF-9BF3-D92AF2F06FF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2C8CE1A1-0823-435B-83BF-99AA2E350B7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F544008F-97E2-4B71-9192-8AB9D268225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DF74E0E1-7EAB-4C8D-974B-97783B43463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DE52EF06-1B05-489C-A1B7-DB65A62423D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553C7B5F-7CA7-4171-8A33-89E182FB571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5BB6A9AB-BC6A-45AA-918C-F5051256253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EC2D572D-73A2-4A48-BCA3-C78E3647D48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3D23EDDE-200F-441C-81CF-59189AF635E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EB033B68-E22F-4C57-B6B4-1837811696E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40AC1DCF-0B01-4D0C-93AA-1699C09E67C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4C1D8403-A3CB-4F41-B291-4AF2D0F82F2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CA130C97-319D-406D-A31C-D058D6C09E3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7D4ED0AD-FC6C-4454-BE24-169D4CC5097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4F914FF1-7CC8-4BC6-8D82-D955A87B63A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9D5E8F96-976E-4666-8AC7-C40D038FBCA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30D5B828-0EEB-4BBB-AF9B-191ACA8E3BE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433B891F-CB5E-44A1-BB6F-6CD41E8B849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496F4FC4-6F23-42F4-B442-8CCE020EE8B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2F2FE603-A42B-4DBB-9BA6-856E65AD3BC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F15C948F-2CF7-4530-8AD2-B1D2208E24A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2EF9F2B2-6506-4DC4-8FF5-1BEBFBF1176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B70FC835-9113-4391-B04B-72376DF52F6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7EB30D6E-6764-472B-BD33-9390538E71F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A68F3535-1EFC-4C1A-BDDA-C7EBAD01FBE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385030DD-C350-450F-93EC-13108FB0FBA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76F86A60-773E-4CC2-8BE9-9A4A7A5B1AD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1C68CB98-6CD9-47E5-BA9D-35500DF3089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F01A671D-DC85-4CA8-A164-BB754A5FF78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ADD4C91E-5226-40D2-BCDF-7731303752F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AFEC3B02-364A-4808-A5B6-96859F80935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4F77CCFE-F3D3-46E8-BACA-77CCD80242C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6302D162-C2E8-4474-9936-35B449BA25C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F4E37348-3570-4DE4-9171-63A72000A69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C9A91251-22EF-4E1F-B17D-AEDBED76895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7E5CE09F-5559-4872-9059-CE0EC1A4C56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0C11189C-D007-46C6-ACA9-47BF327B60E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6BDA3AD7-8717-4415-B4AB-D15A0E1D15E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E73ADEE1-0B94-4D82-8428-A9546DE045B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7D43CAE2-CB4B-490E-A513-B1E42B2E9DF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DDD6F773-A6F8-4190-9221-F8C863174C1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3366B401-723F-4A82-A232-56CB1C0966C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7F42B7C4-F291-431A-A48A-C9CBB074822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9ECBA5FF-BF97-4497-BD3A-3FB4F30D1CB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AD111724-32CD-4440-B36F-1E7AF92A1E3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969D444C-B4EA-464D-AA02-D6EE53A0581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5117CEA1-9AE4-47D6-8DA7-BCDBDE00171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2CACEB4C-F73E-4B60-96F5-D37B3B9A629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E033CEAF-9F30-40E4-97CD-74BB2EE41EA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848515A9-2208-451B-A2AC-3DF42C9CE10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AD6CC250-6A58-4B11-90A5-65F1FB5D889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6ABF732E-10DF-4662-8FEA-08A32B3FA48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3AB65B0B-9C22-4A12-90D9-C40873217D1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19FD8C2A-FF66-4990-9EB4-5F714E531EF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511D2172-9922-4085-B506-8AC74D9BE73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66A5B8C9-54E9-41C6-A002-6DD183182F0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B5E695B2-EAC6-4CC2-A00C-B3B74838FAA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97067C4F-8997-4F0A-B946-E990ADBAD39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D8FF26E1-8C79-43CF-B535-C1D6E816975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E30DB5BF-9DD8-494E-AF10-ACFD14E8A2C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9B35DEDF-4362-4273-ABE0-B44BAA4398E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D622CA21-935E-41FB-9750-6C97F7FEEA4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FA2F12D2-A93C-465D-8E15-8ED9FF94B8A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C61C9E1B-1040-44C9-AFB4-1EF6F4ABA05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46AF656F-81BF-41D6-AB30-BF2077F6A40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03F928AA-3844-4B31-8754-90D426F6781F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65C74ED9-B0A4-4D44-80B7-A0FF0E4D0B31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029B1768-C4C5-48E7-AF4F-0783EB62441E}"/>
            </a:ext>
          </a:extLst>
        </xdr:cNvPr>
        <xdr:cNvSpPr txBox="1"/>
      </xdr:nvSpPr>
      <xdr:spPr>
        <a:xfrm>
          <a:off x="3731895" y="334041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85763B60-A14E-4151-8C7C-B78F2806CC32}"/>
            </a:ext>
          </a:extLst>
        </xdr:cNvPr>
        <xdr:cNvSpPr txBox="1"/>
      </xdr:nvSpPr>
      <xdr:spPr>
        <a:xfrm>
          <a:off x="3731895" y="334041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C43BA0A2-CDE6-4815-BA75-9E449D72959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673D0D10-8990-42CC-86F4-46294937F42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CAC0FC9B-268F-4651-8960-18E3ADEF6FA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5E80B43A-A5B9-4090-A3BC-7681D63EB1F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072BD67A-F106-423B-96CF-3468FFA22EA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8F574C47-0A7E-4C67-8C1A-D66AEE7471B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0F86AC46-2C2D-4034-AC44-EC94E7E4786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13F161CB-38DF-4E6B-9CAD-51C3075BB882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A94B92CA-2D15-4728-A3F3-FBBB76F077FF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9C6EE650-B554-434E-AF10-6E9B1F03E5E8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CD467443-3AE0-4EFC-A88B-3116064E7F74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28BE3471-4268-4E8B-8111-8916ACAB2C3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F435B5FE-04B5-40BC-8B64-D1662480124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5016592E-990E-41AB-9B60-4A724F67C21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E07A467-3BB9-4567-A4A6-204C1E768EE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5B6B00CC-A104-4B19-A78F-FA9A09988BC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27EC5005-EEDD-4E28-A9AA-A289CC970B4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FAA059D-9235-4BD0-81DC-1E9F82665DE8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4D3D30BD-A610-48F2-B46C-8FFE10557EAF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FBFDDC9A-A2B4-4F58-B30E-31847B120ECC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54109359-3976-4282-9920-DA6BDC998761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55242BB8-7AC8-4A45-98D9-CB7DF5757CB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42CB0DBC-3738-46A8-87B8-06D5B732DD4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489361F4-0651-4257-943A-0CD4EADE82BA}"/>
            </a:ext>
          </a:extLst>
        </xdr:cNvPr>
        <xdr:cNvSpPr txBox="1"/>
      </xdr:nvSpPr>
      <xdr:spPr>
        <a:xfrm>
          <a:off x="3736975" y="334041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8E9D2E94-B7FC-45DF-9571-B03DAA52BA2F}"/>
            </a:ext>
          </a:extLst>
        </xdr:cNvPr>
        <xdr:cNvSpPr txBox="1"/>
      </xdr:nvSpPr>
      <xdr:spPr>
        <a:xfrm>
          <a:off x="3736975" y="334041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3B4E8469-48A7-42FB-9E4E-085C02BE6D6F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AC979164-4CAD-45CF-B377-710E5C4800FC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E4CF8AC4-2A58-49F4-914E-E07A12F82676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02EB76FA-2068-47DD-90FB-18EE0BCC8F32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33B2E418-87B4-4CC6-804F-37CA2D0996B4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FBF5B489-14A5-4C74-95BE-F09EC31E3DC6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00E6D19E-65A5-4082-8C32-DA0CCA8ED21D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5231CA28-1461-41C9-A4A6-E20512B4B723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FBEDDA0C-5E75-4E0B-9A5C-16909BE32691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77D3511B-5806-4B4D-AAAB-0BF9F1621CCF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B5D6088D-D170-4BE8-B4DC-0617B3412B0E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8BCE1CE9-2938-4112-AFD2-058E01300507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E0F58A07-A108-433A-9A49-780A9BFCAEE6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9554E324-9DEF-47FA-A64C-C0A0643F5CD1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0F6B1397-3223-40D2-A99E-95A952175D86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049D2F5A-516F-4087-B374-5EAD4807A6B3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FD3B1BC9-7F7A-4886-8EE7-7E7D78A56DB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60D74A60-CE59-4843-AF63-B779C911770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D80856B0-0CEC-46E2-AA47-46EF464740A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170EB74C-4574-4C28-BCB8-A6FA12CAFF2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D6427A83-E950-454D-B10E-CE603D1D481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4C9907AA-A92B-4237-A900-7C5FDFB3C1D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8236BF28-9AC2-441B-99CC-CFC7E5CCACB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7DED22F4-AD52-43BC-B6CA-B70C2DD0127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BB216BDE-4710-4D83-A820-A7AA65A6B74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AEB7F29A-7B21-479F-BE6E-E71D079066C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C5727EC8-430F-44C0-B7A2-F482780B30A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870DC24A-55B2-462D-A59E-7F47072721A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2294853B-ACE8-484C-9F61-DAD7FE53337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07BBD7A2-B2F4-4740-879A-FFD06EFCBD3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2FC571AE-8D1C-435F-97F3-88A0C80B0EF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DE29704F-B698-424B-BD61-C8C83FC6A24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AE44CDEA-8533-41F2-ABEB-F00B000B9D1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C3A44C33-D3FA-490A-93B6-D467CD2706B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5F994531-AB73-498B-9C6C-D8DF73D39E6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01AA1B0C-CFEB-4E4D-9CFE-00F7D846D8B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E0C25053-0987-4973-85A7-5A8E1EED6FA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711E73C0-75B3-4E2B-B354-D8F0A408B52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71AE7093-A48C-468D-A85E-7E38EDEFEDA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18335D5A-4240-4C61-89BE-F323C383761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A05E8058-0199-4A33-8870-748C0B09049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24F0D8FA-DA57-41EF-ABA4-AACD37ABF3F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1F6BB7E8-B657-4AB3-81F5-B9AD1F41CDD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F8836A2B-9037-4C54-A18B-310C9ACC89F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1A6A921F-F97B-4B02-AE54-B170BD29BA9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30BE48FC-2337-4A91-B74B-B55E3037FAF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5288BB79-FE4E-4558-A30A-9E25401DD02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1BB18090-36C9-4F06-A388-B108FCE0EAC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1AD4F7C6-0D6C-4FC8-8309-A47160A9CC6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22305EBA-D66A-4295-A0D6-EC10451A866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DB469BB6-F14C-4CFE-ABD9-A93AE2B6C9A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C4F76B99-7F79-4BF2-A249-BFB6B610AD8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54192096-EDBD-4293-B9E4-ECAD7B893A4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FB053AB9-928F-4BCF-B83D-CEEBE9C7267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04B241A5-F863-4854-9321-5BE18580EA2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7B377E1E-4703-4025-912D-3ECC4B6EB34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84B265B5-5AD9-4013-8C5F-D679769E892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98AB8D80-E124-46E5-B82D-30616C576FF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ADC08BF1-2C38-49FA-8AA8-15D31C28BA2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256434BC-AD81-48E2-9D3F-E546946C464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9047B6D7-A2CC-4AA4-8AF4-328197BF62B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D8C77014-A02E-4E31-8AE7-41ED1F524B9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49A838A5-8D67-48A3-946C-D2D5A42BA9B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8068103E-F7B2-4895-A5D8-8DAEAD5C1F7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01AA0CA3-656C-4CBE-84C7-3A42E16046F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0456D454-DB74-4807-B7FE-2BE377D83FC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6CCF631B-D420-47FF-975A-88FCAB39956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09A380C8-446B-4450-AE3B-2F11F34082A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4D884008-DFB6-460A-8C6A-219898FE1A7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1B3C4046-33E6-49A4-841C-BCFEC06F592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A865B647-4139-4547-A74F-7F1D2FB65E8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3DD910BD-D00A-4FF0-8892-DB59FA7D9B3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FA15F48D-F422-41E9-8227-ABF1DBE44C3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20EFC064-0816-4900-A0CF-812E11E8BFD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C7602C72-A7DC-418B-9C7A-1105A488B68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049B10A1-6A1C-4267-8A28-D7081827031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BA9AB6E6-B755-464A-A298-080AED0838A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D4BB6FA2-0444-4530-98AB-D828F52A80B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90F4E395-FED7-4707-89A2-37DF2B83920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E7E6B9B0-93A6-4663-9106-7BC0D987A0E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E5D9FE48-AA7A-415E-803A-98EB6142025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5497E294-A071-4CE6-936A-1B442012A9F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1F3BFEC4-1968-4BDD-BEE7-266614BDDF07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B8C03082-7E7F-4C7F-8F2D-D633C047B6BC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A311A2B5-CCF7-4B8B-8B8E-FB18B5564CC9}"/>
            </a:ext>
          </a:extLst>
        </xdr:cNvPr>
        <xdr:cNvSpPr txBox="1"/>
      </xdr:nvSpPr>
      <xdr:spPr>
        <a:xfrm>
          <a:off x="3731895" y="334041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C7E3986D-EC10-44AC-8868-F14B9841440A}"/>
            </a:ext>
          </a:extLst>
        </xdr:cNvPr>
        <xdr:cNvSpPr txBox="1"/>
      </xdr:nvSpPr>
      <xdr:spPr>
        <a:xfrm>
          <a:off x="3731895" y="334041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D413D7A1-682C-4E6E-943D-553DAC0D46F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73A18FCB-66AE-438C-AD23-68E3A7A95CF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31048F75-1AC1-4F63-BF6C-2A50B423BA8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CCF86098-A723-4564-8E26-E30E3878FB5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64D72B3C-16B5-400C-8981-3005E327D5C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12761177-425B-437F-860D-2BC2C12DCED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A16E779C-CF9E-43F8-BAA9-D2E92EBB814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5403E44-BE55-44B0-8162-C05F72BEA45B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320DD780-C478-42C4-A647-65C309B4F3DF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217C0E07-C7D8-4FFD-BB3C-D08DEB1A15AA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DE902B5B-1AA0-44F8-890E-DBB211DF1BDD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30A1B6D8-2A1D-4568-8EB0-279D7A4D7E9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8D7A2114-7784-4621-AC72-10A72A58CDB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BD1ED4AB-3B97-452E-B10D-1BA9C15E80C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FF9C7CFF-9209-400F-8836-FA3A5E98C42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F5FF266E-1876-4F93-BA79-5E49F0C33F6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DC0CDE2B-9AFA-4151-9332-4B2BE8FCCF6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F40CD0DB-6B69-439D-B8BB-0A8684EA3632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470DB82B-DF8A-41D6-A909-26380BA22D22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9B7A2220-50EC-48EA-8388-61B3977C40D4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3886A638-A21B-4B27-9864-375ACDDD6386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3E1A408F-334D-44CD-944B-31C808451E4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8ED1BF0C-257A-4571-9104-C2C1BF5EF7E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F08007CA-6F0B-422D-958D-C64043E23D60}"/>
            </a:ext>
          </a:extLst>
        </xdr:cNvPr>
        <xdr:cNvSpPr txBox="1"/>
      </xdr:nvSpPr>
      <xdr:spPr>
        <a:xfrm>
          <a:off x="3736975" y="334041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B8D7E4CD-A8A3-4E0F-B396-B6E0441E5412}"/>
            </a:ext>
          </a:extLst>
        </xdr:cNvPr>
        <xdr:cNvSpPr txBox="1"/>
      </xdr:nvSpPr>
      <xdr:spPr>
        <a:xfrm>
          <a:off x="3736975" y="334041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0A165C68-0432-403B-B41B-C5CF790DBF4B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B574D8E8-0A36-48C1-94DB-BCC689D37B70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00E20BE1-B449-4BDB-910C-F416E7528BD8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7B2D3B44-0C02-4834-8427-8461EE71BB96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35524562-EDA2-409A-B296-8DD48433E3C7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BDC5E3F9-6BBD-482C-844C-11728DFBF1AC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52E8ADF0-5874-440F-A6FE-D0E7FFF31EF0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FAE75EEA-9E7F-44BE-98E0-29F3FF4746E7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0928818B-5985-44FE-91DB-73216A4769F2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3310AE85-D1D0-4881-A9C0-61FF349398EF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AAB8BCB0-9ABC-4390-AC69-3A3D5C0373B4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110FAC75-7E0F-42E5-B903-9E2F7D4CF5F4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7905BEB1-5B30-4E02-9428-EB88A020A2CE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730781DB-3F4F-4984-9FD9-DE00E0E4F64A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E542E844-E422-4468-B140-BCEF5CE2BE03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E13B46BE-9C92-4337-995D-FED6F86ABD6B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845E6835-8472-4681-B8BA-10978CC2E9A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8D21332C-84DA-4BE7-A04B-E095721F34A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B1F3298A-D87F-4212-A1E1-B0A40912405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0D4822F4-9442-4D41-811E-F7CD96CD32A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6FB7B544-BCBB-4E01-AD3F-B93ECDB782C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426E188B-5A2F-4D65-B43F-9EE10B53829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E04DCDB0-F1BE-4E29-8490-774DCCACD40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73AF4C7D-466C-49E2-B651-9FA1907EAF1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879AADDF-54DF-49CB-82A0-BC68785AACC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9978B0DC-3A99-45EC-A1C5-26B26747790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82384BA0-EB71-48FF-BDA1-DBF300E05AA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63C8CC39-3098-47B0-89F9-85A10E2D6CB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190FBB1F-FFD2-4AE1-AAFA-29638AA952A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7B0D9BE1-ECA6-4BC1-8D4C-F58D0B03248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2176C408-A5D1-4396-86D9-96CDD1549A2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A3AF7DA1-BC9F-4ACF-8A78-6C280953310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8BBC826F-EB60-44A7-B3AD-9DF939E1ADE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452E4C6A-C886-4C6C-B07B-94186DD351B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E0937C99-69D7-4879-A290-FFEC71821EC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ED89F45F-119E-40B2-A46E-7EEAE38C55C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D504749C-05C8-49F7-95FF-A661D44C2C1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34EFC28E-A9A7-4008-A8AD-AF294EBB948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2A72E39F-0A43-4A8C-BC3D-FC65E3F0F51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EB1C0A8C-D514-4329-BFDA-A4901793662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F70EF7BE-7E54-422B-9A69-F1B2A9EAFDE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18938CC3-708A-4B71-AE64-A6ADFCD5F38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384C32C8-3AE4-4B8B-BBA1-15E73C28FA0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5D25E9BC-2306-495D-9D16-2B007FAD758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56674216-1300-4063-91E8-B1063C2D740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92742D36-F723-4E78-8813-343744EFBA4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BB02210D-107A-4F84-A11B-6D209F58423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ECCD18B3-26ED-4CFD-9DB4-99C8A388956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0593DE9E-4B04-4FC6-BE1B-2B402197C86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35036370-5BFC-47C4-B484-C306B269587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1C9BFAF6-7418-4571-8806-587663ECCF4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300E2993-8124-4861-9845-260DF9533DE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1A3CB074-5BCB-4977-9A7D-5BF99E94CD0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B7B7A0EF-DE75-4C25-B1CE-B1BB12CE313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2E4BD031-B40D-41D5-97C0-0367156021C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A18996E2-6566-4B58-A749-586F71EA1CA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6DA74A8B-8354-4F8D-88F5-4E36FF7943B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8667D7FE-EF01-43E5-A6E3-233EBBD6D84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95A49531-F0DA-49FA-9FC7-744418666E5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2877C920-3497-47D8-9032-08ECA750F42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8ECA304D-C6BA-4283-A887-692883EEFFB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379E9A87-C9E0-4B7A-B659-7DAB22A2A4A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F1BFD40E-4C21-4F07-A2B2-130BDE8328B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EA2BA138-1E82-4A9F-92A8-D7FB16F30E7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6E837B67-9752-4BEA-A6B4-60770ADAC96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E9B8B223-4871-448C-9423-361BF2FBFAD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C7D5AC0F-7E88-49E2-87F3-775E4E6822F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374E24D5-360B-4F77-A9F4-61E34A204A9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0B7912C0-5963-40CD-BA2B-E5759BD6903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3A622F22-ADCC-4640-9890-999C2722A1D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33C2D1E0-7B19-4F9C-936F-B4DD3292296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638744CE-FD12-4505-98DA-1738E45538A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83D5C843-4827-4DBE-B93A-9E6DBA40305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87C960B2-EA16-4E91-9575-0C741A2BBDA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F2CC0D1C-BCB2-4590-8303-D1707C7FA0F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E3CEAD08-A8A2-4B19-B5EA-88E01A76A72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3D742033-7877-4DD1-8C5C-9932E7DD4F2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54AF3AA5-74AD-487E-8AD7-A29B604F69D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8B692087-5380-49D6-8089-695EB048465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AF18C822-EEC1-4754-BE66-81D6E603FAD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45E393F8-75BB-44AB-800A-A78489EB776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2E7FD9F3-5344-4CA6-92DE-1CAEE969B8A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6954E536-D5D0-40EA-B530-41AC082B3D52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24353563-3EE4-46F9-AFE4-A2F83CF1FBA8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58A7F937-1B7B-4C6E-BE90-E4DAAA83DE8D}"/>
            </a:ext>
          </a:extLst>
        </xdr:cNvPr>
        <xdr:cNvSpPr txBox="1"/>
      </xdr:nvSpPr>
      <xdr:spPr>
        <a:xfrm>
          <a:off x="3731895" y="334041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4C9D9173-B57D-49DD-BCD3-5AF1CFC95E1D}"/>
            </a:ext>
          </a:extLst>
        </xdr:cNvPr>
        <xdr:cNvSpPr txBox="1"/>
      </xdr:nvSpPr>
      <xdr:spPr>
        <a:xfrm>
          <a:off x="3731895" y="334041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257CB638-56CF-4E55-8FEF-E72C973E7CE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95024353-0797-4D08-BEDB-FAFFC8440DD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AAA753FB-5D23-4164-AA33-967ADA506F1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04F31A80-EE1A-4546-ACE9-A5CAC46E5F0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E843F306-6DEA-493A-9B55-DA460B8A7D7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994E2C74-2ED6-4458-82D7-6B7E823D3F4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7A3D418F-8E04-4F8B-A90A-0AF14EE5CCF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5EA14B57-C82A-48E9-ADB1-9663DC215EE5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D89ED21C-F636-43F5-93E1-5ECD85CCA0EA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4FD2800D-C1FB-45BE-813F-A3EC376CD04F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7A43CDBA-1561-4D00-A88F-7BBE4024C227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E66A8E91-5857-4675-97D0-77FB3115BF0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317D92F8-6B9C-4568-9663-DCA60C3147C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286DFB60-7097-4440-98EA-83078AA1652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2A79A4F9-A000-48DD-9FCC-9D10C86E22D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FACF4E88-DFE6-4555-B69E-3167E1F55AF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848D820F-9047-4843-A6F8-322D30DE581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23466FF5-7B51-41B3-A42F-E67209A58E0D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9ECAF5D3-3EDA-4DC4-AA41-85369627440F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C9CA3057-7D8B-4621-8597-A64D4DB7944A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3FFE80C7-F8D4-41B5-9E29-EE6920A62B9A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266C3DCD-8A19-47EC-9B0C-596D75ABA73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9CED8D4F-B5CA-4A8A-AE6D-D58790F1835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4A751190-C76A-4E67-8136-60FE13CF29FC}"/>
            </a:ext>
          </a:extLst>
        </xdr:cNvPr>
        <xdr:cNvSpPr txBox="1"/>
      </xdr:nvSpPr>
      <xdr:spPr>
        <a:xfrm>
          <a:off x="3736975" y="334041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6DA259AC-9220-4600-8A1F-4D071027D780}"/>
            </a:ext>
          </a:extLst>
        </xdr:cNvPr>
        <xdr:cNvSpPr txBox="1"/>
      </xdr:nvSpPr>
      <xdr:spPr>
        <a:xfrm>
          <a:off x="3736975" y="334041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E4842CA0-1E1B-4B1B-BE74-B792D0FCB149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026F0017-4047-47CD-BA9D-7A719772EE2E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6511CEED-570C-4DAE-A009-F9EBA81A4F64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61B8A38D-E74C-4739-ABAD-D283505C01A0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AC3FCDF0-3FD0-4BEA-854C-68D6AA6CC437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68B073D4-F3EA-47F5-A4E7-C75EFD4F968E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DB5019D6-8B61-4C37-A1D8-15404DC85FE5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1CA3A775-2313-4F73-A455-BC839107480B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AD287F0C-F0D5-400F-A5B3-988D4442FD54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1EA16A3F-CCAB-4F82-9122-199FC6716D89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C1FBA3FD-92EB-4A40-8B50-F9EAC901E604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30F5669A-080C-4EC2-A96A-F4F6B2DA872B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B91C6D5A-934B-4966-B2DD-76929280E757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9CB48AD5-DCFA-4EE1-B61B-8545B6D8F9AF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69358FC3-49AE-4510-A44A-63D846200961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D22F2895-1342-4209-AD1A-6B1A45A18AAA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83F9047E-2440-4DCB-B8FB-53E691AB5A2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D3D81B1F-9676-46C8-A46C-D71E1315DAF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1A9EC499-89E4-4707-9405-5D08624E887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69FB2522-42EE-44A8-AFA5-01044A66861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358FA3DB-57AA-4629-BA18-CB831BCDD18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58F415C6-056F-40D6-B975-727FA0A647D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4C87C304-4B48-43F6-A26A-265E290D480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171FA97E-F42F-4289-8C40-101B6ADF7E7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4E6B8A43-3480-44FC-94BF-7A079D99F63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1DC0FF4B-702D-453E-A95F-A595E5B0FB1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87006207-B9C4-4616-8118-A8FFB27D697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A31DE896-DD9E-4FC5-85C2-B2F98006610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7AB560C1-4FBC-49FD-9898-F90F42013C0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774BE4B0-C7A1-417D-A872-4FE7D216951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FA1C7F6A-8D98-48B1-8B5B-C35C858DC36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C3AC4C9B-BB8A-4F5D-A7A6-469FCAEE0DD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66140E1D-4911-4930-8D6A-F838CFC41E1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92AEBED4-7933-4934-95E3-EE39F00C546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982C675D-79B9-42AF-A965-A825163D162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38EF8845-641B-451B-913D-5AD84BFA7CF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B6BFB8B3-79FC-4D14-A899-F86FA58FF93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9184F50C-D4FC-4A7D-8D8A-D135FA391B8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C023089F-2EE7-41E9-8A70-40463748A77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20AFAE17-30FE-4649-8BA2-92DDFAFAA27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1681474B-4556-478F-AEFD-1587451818A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105FC57A-7203-468A-B4D2-AFDE2FA02B6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8E5A18E1-1F02-4CB2-B57B-02F7FC23612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DFDE548A-9E39-48A8-AF4D-394A1A43380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5CD72BE1-F6DF-4D11-AF30-4A48F4891B2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B0C32BEA-B47C-4C8E-98F9-2537E61C421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F2BDE84E-292F-4146-8873-82170E8BC48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9E4115F7-8F92-48C0-BBE7-6EA8233634C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967C57E6-4667-4DA4-BB43-0807683E5A8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54235872-A70A-4CFB-BC95-AAF62B7F78E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F97F1E31-F4CA-49F4-841A-4B03E49F967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7A66930E-4954-4072-BAED-AA9F13D4917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835C3E1B-0168-4489-BCF6-059B4ED398A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8EC6AA05-29F7-4F60-8814-25C90A20631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9797CFFD-CF1D-49E6-81C0-CB3D01C51F9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11512D91-A786-461D-9BA5-497E3A28E7D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F2B6F231-AFBF-4A8E-B7C5-76F874A713D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FE874747-3F94-4527-AB65-4D480E28EA4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6C562E95-9F5D-4273-8002-C4C40A3FE67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61AEDDC0-2BD7-4360-98AA-F5C5DF5378C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56220B38-9668-4AE9-8A31-17088AAAC75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8836BBE2-E49D-4BA8-BEDF-CB22A489255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C5E411B1-CB1B-4C29-A9DF-50409130E0C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59FFB09B-C530-4738-9E48-30741C97028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B7CCE705-BF86-4404-AF74-0FD74EB0595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B5D94B69-69A3-4F80-8548-779717ED4E7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01E1DE3F-D01D-421E-86EA-E66BADEB8FE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2769C041-F6F0-417A-9DE9-E19E4069677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32E767B3-4435-40E0-BE1A-A28D76F87BD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EDE3EA2C-CF33-42E5-BE75-7E2F5048B87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FB5C294A-D00C-4CE7-91D2-E4D5B6A1DDE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04FDE33A-BF0A-4E5C-BA3E-9E8A9A4E32C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4CF5AEC1-35C7-4E9E-83CC-FF3C539190C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CD67BFEB-14D7-49DC-878D-E3395D10680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1763988A-0CF6-4B03-9561-33EA63E93AF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F6527797-6939-4799-AA70-121BAAC9D65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6E552C43-1D7F-4821-9C5B-CEB68EB9519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610BA50F-2EE0-4EBF-A600-94AF8CE2DD5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EA1AB6BB-B7F9-4831-8325-AF0CB305232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56E349E7-CA25-42D9-8A22-F97D078EA8D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6A954C28-9A8D-47A8-989C-004F9D0B18A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AA161EE9-E4D5-4D7B-BA2D-848FB04BFE1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D0F3EBB3-9878-4E44-9B5A-70ED0CCBB6B8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BFA5D17F-719F-42AC-89AF-D860FE322AFE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04EF7A60-8BCE-4542-AF9C-2F9471855745}"/>
            </a:ext>
          </a:extLst>
        </xdr:cNvPr>
        <xdr:cNvSpPr txBox="1"/>
      </xdr:nvSpPr>
      <xdr:spPr>
        <a:xfrm>
          <a:off x="3731895" y="334041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FE08D81B-B52A-449A-B7C7-FCFE5536A4B5}"/>
            </a:ext>
          </a:extLst>
        </xdr:cNvPr>
        <xdr:cNvSpPr txBox="1"/>
      </xdr:nvSpPr>
      <xdr:spPr>
        <a:xfrm>
          <a:off x="3731895" y="334041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54363B1F-0822-434B-88CA-7395CB7FC82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222D606B-0744-41FE-8E27-3C7C7077F5B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28949A44-8773-4028-8E93-A4FF18A9293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19A363F9-B046-4870-9EF5-3ABA79DEEC5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34902492-68DB-42A1-8D10-49EB5DC1F29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9FFE85DF-B9D9-424C-82B7-DE7B3279FF2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1C35BC0A-C485-45B0-99C0-DCDD3896464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APPELITBANGDA%202017/RFK%202017/Perumah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fil"/>
      <sheetName val="NP"/>
      <sheetName val="RB"/>
      <sheetName val="KG"/>
      <sheetName val="DPA"/>
      <sheetName val="Realisasi"/>
      <sheetName val="Rekap Print"/>
      <sheetName val="REKAP KADIS"/>
      <sheetName val="Gaji"/>
      <sheetName val="Pengantar"/>
      <sheetName val="Pengantar (2)"/>
    </sheetNames>
    <sheetDataSet>
      <sheetData sheetId="0"/>
      <sheetData sheetId="1"/>
      <sheetData sheetId="2"/>
      <sheetData sheetId="3"/>
      <sheetData sheetId="4">
        <row r="19">
          <cell r="I19" t="str">
            <v>Rapat-rapat Koordinasi dan Konsultasi dalam Daerah dan Luar Daerah</v>
          </cell>
          <cell r="J19"/>
          <cell r="K19"/>
          <cell r="L19"/>
          <cell r="M19">
            <v>250000000</v>
          </cell>
        </row>
        <row r="20">
          <cell r="I20" t="str">
            <v>1.04.1.04.01.01.01.18.5.2.2.15.01</v>
          </cell>
          <cell r="J20" t="str">
            <v>Belanja Perjalanan Dinas Dalam Daerah</v>
          </cell>
          <cell r="K20"/>
          <cell r="L20"/>
          <cell r="M20">
            <v>50000000</v>
          </cell>
        </row>
        <row r="21">
          <cell r="I21" t="str">
            <v>1.04.1.04.01.01.01.18.5.2.2.15.02</v>
          </cell>
          <cell r="J21" t="str">
            <v>Belanja Perjalanan Dinas Luar Daerah</v>
          </cell>
          <cell r="K21"/>
          <cell r="L21"/>
          <cell r="M21">
            <v>200000000</v>
          </cell>
        </row>
        <row r="22">
          <cell r="I22" t="str">
            <v>Pelaksanaan Penunjang administrasi Perkantoran</v>
          </cell>
          <cell r="J22"/>
          <cell r="K22"/>
          <cell r="L22"/>
          <cell r="M22">
            <v>754700000</v>
          </cell>
        </row>
        <row r="23">
          <cell r="I23" t="str">
            <v>1.04.1.04.01.01.01.19.5.2.1.01.01</v>
          </cell>
          <cell r="J23" t="str">
            <v>Honorarium Panitia Pelaksana Kegiatan</v>
          </cell>
          <cell r="K23"/>
          <cell r="L23"/>
          <cell r="M23">
            <v>28800000</v>
          </cell>
        </row>
        <row r="24">
          <cell r="I24" t="str">
            <v>1.04.1.04.01.01.01.19.5.2.1.01.02</v>
          </cell>
          <cell r="J24" t="str">
            <v>Honorarium Tim Pengadaan Barang dan Jasa</v>
          </cell>
          <cell r="K24"/>
          <cell r="L24"/>
          <cell r="M24">
            <v>15000000</v>
          </cell>
        </row>
        <row r="25">
          <cell r="I25" t="str">
            <v>1.04.1.04.01.01.01.19.5.2.1.01.08</v>
          </cell>
          <cell r="J25" t="str">
            <v>Honorarium Petugas</v>
          </cell>
          <cell r="K25"/>
          <cell r="L25"/>
          <cell r="M25">
            <v>12800000</v>
          </cell>
        </row>
        <row r="26">
          <cell r="I26" t="str">
            <v>1.04.1.04.01.01.01.19.5.2.1.01.05</v>
          </cell>
          <cell r="J26" t="str">
            <v>Honorarium Bendahara Pengeluaran, Pembantu, Pemegang Barang dan Pembuat SPP Gaji</v>
          </cell>
          <cell r="K26"/>
          <cell r="L26"/>
          <cell r="M26">
            <v>39000000</v>
          </cell>
        </row>
        <row r="27">
          <cell r="I27" t="str">
            <v>1.04.1.04.01.01.01.19.5.2.1.02.02</v>
          </cell>
          <cell r="J27" t="str">
            <v>Honorarium Pegawai Honorer / Tidak Tetap</v>
          </cell>
          <cell r="K27"/>
          <cell r="L27"/>
          <cell r="M27">
            <v>263400000</v>
          </cell>
        </row>
        <row r="28">
          <cell r="I28" t="str">
            <v>1.04.1.04.01.01.01.19.5.2.2.01.01</v>
          </cell>
          <cell r="J28" t="str">
            <v>Belanja Alat Tulis Kantor</v>
          </cell>
          <cell r="K28"/>
          <cell r="L28"/>
          <cell r="M28">
            <v>70190550</v>
          </cell>
        </row>
        <row r="29">
          <cell r="I29" t="str">
            <v>1.04.1.04.01.01.01.19.5.2.2.02.07</v>
          </cell>
          <cell r="J29" t="str">
            <v>Belanja Bahan Peralatan</v>
          </cell>
          <cell r="K29"/>
          <cell r="L29"/>
          <cell r="M29">
            <v>12000000</v>
          </cell>
        </row>
        <row r="30">
          <cell r="I30" t="str">
            <v>1.04.1.04.01.01.01.19.5.2.2.03.01</v>
          </cell>
          <cell r="J30" t="str">
            <v>Belanja Telepon</v>
          </cell>
          <cell r="K30"/>
          <cell r="L30"/>
          <cell r="M30">
            <v>13000000</v>
          </cell>
        </row>
        <row r="31">
          <cell r="I31" t="str">
            <v>1.04.1.04.01.01.01.19.5.2.2.03.02</v>
          </cell>
          <cell r="J31" t="str">
            <v>Belanja Air</v>
          </cell>
          <cell r="K31"/>
          <cell r="L31"/>
          <cell r="M31">
            <v>10000000</v>
          </cell>
        </row>
        <row r="32">
          <cell r="I32" t="str">
            <v>1.04.1.04.01.01.01.19.5.2.2.03.03</v>
          </cell>
          <cell r="J32" t="str">
            <v>Belanja Listrik</v>
          </cell>
          <cell r="K32"/>
          <cell r="L32"/>
          <cell r="M32">
            <v>80400000</v>
          </cell>
        </row>
        <row r="33">
          <cell r="I33" t="str">
            <v>1.04.1.04.01.01.01.19.5.2.2.03.05</v>
          </cell>
          <cell r="J33" t="str">
            <v>Belanja Surat Kabar / Majalah</v>
          </cell>
          <cell r="K33"/>
          <cell r="L33"/>
          <cell r="M33">
            <v>10000000</v>
          </cell>
        </row>
        <row r="34">
          <cell r="I34" t="str">
            <v>1.04.1.04.01.01.01.19.5.2.2.03.07</v>
          </cell>
          <cell r="J34" t="str">
            <v>Belanja Paket / Pengiriman</v>
          </cell>
          <cell r="K34"/>
          <cell r="L34"/>
          <cell r="M34">
            <v>3159450</v>
          </cell>
        </row>
        <row r="35">
          <cell r="I35" t="str">
            <v>1.04.1.04.01.01.01.19.5.2.2.03.12</v>
          </cell>
          <cell r="J35" t="str">
            <v>Belanja Jasa Pihak Ketiga</v>
          </cell>
          <cell r="K35"/>
          <cell r="L35"/>
          <cell r="M35">
            <v>27600000</v>
          </cell>
        </row>
        <row r="36">
          <cell r="I36" t="str">
            <v>1.04.1.04.01.01.01.19.5.2.2.05.07</v>
          </cell>
          <cell r="J36" t="str">
            <v>Belanja Surat Tanda Nomor Kendaraan</v>
          </cell>
          <cell r="K36"/>
          <cell r="L36"/>
          <cell r="M36">
            <v>11100000</v>
          </cell>
        </row>
        <row r="37">
          <cell r="I37" t="str">
            <v>1.04.1.04.01.01.01.19.5.2.2.06.01</v>
          </cell>
          <cell r="J37" t="str">
            <v>Belanja Cetak</v>
          </cell>
          <cell r="K37"/>
          <cell r="L37"/>
          <cell r="M37">
            <v>10000000</v>
          </cell>
        </row>
        <row r="38">
          <cell r="I38" t="str">
            <v>1.04.1.04.01.01.01.19.5.2.2.06.02</v>
          </cell>
          <cell r="J38" t="str">
            <v>Belanja Penggandaan</v>
          </cell>
          <cell r="K38"/>
          <cell r="L38"/>
          <cell r="M38">
            <v>33500000</v>
          </cell>
        </row>
        <row r="39">
          <cell r="I39" t="str">
            <v>1.04.1.04.01.01.01.19.5.2.2.11.01</v>
          </cell>
          <cell r="J39" t="str">
            <v>Belanja Makan dan Minum Harian Pegawai</v>
          </cell>
          <cell r="K39"/>
          <cell r="L39"/>
          <cell r="M39">
            <v>68250000</v>
          </cell>
        </row>
        <row r="40">
          <cell r="I40" t="str">
            <v>1.04.1.04.01.01.01.19.5.2.2.11.02</v>
          </cell>
          <cell r="J40" t="str">
            <v>Belanja Makan dan Minum Rapat</v>
          </cell>
          <cell r="K40"/>
          <cell r="L40"/>
          <cell r="M40">
            <v>30000000</v>
          </cell>
        </row>
        <row r="41">
          <cell r="I41" t="str">
            <v>1.04.1.04.01.01.01.19.5.2.2.11.05</v>
          </cell>
          <cell r="J41" t="str">
            <v>Belanja Makanan dan Minuman Pelaksanaan Kegiatan</v>
          </cell>
          <cell r="K41"/>
          <cell r="L41"/>
          <cell r="M41">
            <v>16500000</v>
          </cell>
        </row>
        <row r="42">
          <cell r="I42" t="str">
            <v>Penunjang Operasional Tim PPHP</v>
          </cell>
          <cell r="J42"/>
          <cell r="K42"/>
          <cell r="L42"/>
          <cell r="M42">
            <v>75000000</v>
          </cell>
        </row>
        <row r="43">
          <cell r="I43" t="str">
            <v>1.04.1.04.01.01.01.20.5.2.1.01.01</v>
          </cell>
          <cell r="J43" t="str">
            <v>Honorarium Panitia Pelaksana Kegiatan</v>
          </cell>
          <cell r="K43"/>
          <cell r="L43"/>
          <cell r="M43">
            <v>75000000</v>
          </cell>
        </row>
        <row r="44">
          <cell r="I44" t="str">
            <v>Pemeliharaan Rutin/Berkala Mobil Jabatan</v>
          </cell>
          <cell r="J44"/>
          <cell r="K44"/>
          <cell r="L44"/>
          <cell r="M44">
            <v>18000000</v>
          </cell>
        </row>
        <row r="45">
          <cell r="I45" t="str">
            <v>1.04.1.04.01.01.02.23.5.2.2.01.06</v>
          </cell>
          <cell r="J45" t="str">
            <v>Belanja Bahan Bakar Minyak / Gas</v>
          </cell>
          <cell r="K45"/>
          <cell r="L45"/>
          <cell r="M45">
            <v>8250000</v>
          </cell>
        </row>
        <row r="46">
          <cell r="I46" t="str">
            <v>1.04.1.04.01.01.02.23.5.2.2.05.01</v>
          </cell>
          <cell r="J46" t="str">
            <v>Belanja Jasa Service</v>
          </cell>
          <cell r="K46"/>
          <cell r="L46"/>
          <cell r="M46">
            <v>3000000</v>
          </cell>
        </row>
        <row r="47">
          <cell r="I47" t="str">
            <v>1.04.1.04.01.01.02.26.5.2.2.05.02</v>
          </cell>
          <cell r="J47" t="str">
            <v>Belanja Penggantian Suku Cadang</v>
          </cell>
          <cell r="K47"/>
          <cell r="L47"/>
          <cell r="M47">
            <v>6750000</v>
          </cell>
        </row>
        <row r="48">
          <cell r="I48" t="str">
            <v>Pemeliharaan Rutin/Berkala Kendaraan Dinas/Operasional</v>
          </cell>
          <cell r="J48"/>
          <cell r="K48"/>
          <cell r="L48"/>
          <cell r="M48">
            <v>10000000</v>
          </cell>
        </row>
        <row r="49">
          <cell r="I49" t="str">
            <v>1.04.1.04.01.01.02.24.5.2.2.01.06</v>
          </cell>
          <cell r="J49" t="str">
            <v>Belanja Bahan Bakar Minyak / Gas</v>
          </cell>
          <cell r="K49"/>
          <cell r="L49"/>
          <cell r="M49">
            <v>4500000</v>
          </cell>
        </row>
        <row r="50">
          <cell r="I50" t="str">
            <v>1.04.1.04.01.01.02.24.5.2.2.05.01</v>
          </cell>
          <cell r="J50" t="str">
            <v>Belanja Jasa Service</v>
          </cell>
          <cell r="K50"/>
          <cell r="L50"/>
          <cell r="M50">
            <v>2000000</v>
          </cell>
        </row>
        <row r="51">
          <cell r="I51" t="str">
            <v>1.04.1.04.01.01.02.24.5.2.2.05.02</v>
          </cell>
          <cell r="J51" t="str">
            <v>Belanja Penggantian Suku Cadang</v>
          </cell>
          <cell r="K51"/>
          <cell r="L51"/>
          <cell r="M51">
            <v>3500000</v>
          </cell>
        </row>
        <row r="52">
          <cell r="I52" t="str">
            <v>Pemeliharaan Rutin/Berkala Perlengkapan Gedung Kantor</v>
          </cell>
          <cell r="J52"/>
          <cell r="K52"/>
          <cell r="L52"/>
          <cell r="M52">
            <v>40000000</v>
          </cell>
        </row>
        <row r="53">
          <cell r="I53" t="str">
            <v>1.04.1.04.01.01.02.26.5.2.2.20.05</v>
          </cell>
          <cell r="J53" t="str">
            <v>Belanja Pemeliharaan Gedung dan Bangunan</v>
          </cell>
          <cell r="K53"/>
          <cell r="L53"/>
          <cell r="M53">
            <v>40000000</v>
          </cell>
        </row>
        <row r="54">
          <cell r="I54" t="str">
            <v>Pemeliharaan Rutin/Berkala Peralatan Gedung Kantor</v>
          </cell>
          <cell r="J54"/>
          <cell r="K54"/>
          <cell r="L54"/>
          <cell r="M54">
            <v>35000000</v>
          </cell>
        </row>
        <row r="55">
          <cell r="I55" t="str">
            <v>1.04.1.04.01.01.02.28.5.2.2.20.04</v>
          </cell>
          <cell r="J55" t="str">
            <v>Belanja Pemeliharaan Peralatan dan Mesin</v>
          </cell>
          <cell r="K55"/>
          <cell r="L55"/>
          <cell r="M55">
            <v>35000000</v>
          </cell>
        </row>
        <row r="56">
          <cell r="I56" t="str">
            <v>Pengadaan Kendaraan Dinas/Operasional</v>
          </cell>
          <cell r="J56"/>
          <cell r="K56"/>
          <cell r="L56"/>
          <cell r="M56">
            <v>40000000</v>
          </cell>
        </row>
        <row r="57">
          <cell r="I57" t="str">
            <v>1.04.1.04.01.01.02.05.5.2.3.17.01</v>
          </cell>
          <cell r="J57" t="str">
            <v>Belanja Modal Pengadaan Kendaraan Dinas Bermotor Perorangan</v>
          </cell>
          <cell r="K57"/>
          <cell r="L57"/>
          <cell r="M57">
            <v>40000000</v>
          </cell>
        </row>
        <row r="58">
          <cell r="I58" t="str">
            <v>Pengadaan Perlengkapan Gedung Kantor</v>
          </cell>
          <cell r="J58"/>
          <cell r="K58"/>
          <cell r="L58"/>
          <cell r="M58">
            <v>20000000</v>
          </cell>
        </row>
        <row r="59">
          <cell r="I59" t="str">
            <v>1.04.1.04.01.01.02.07.5.2.3.24.01</v>
          </cell>
          <cell r="J59" t="str">
            <v>Belanja Modal Pengadaan Alat Ukur Universal</v>
          </cell>
          <cell r="K59"/>
          <cell r="L59"/>
          <cell r="M59">
            <v>15000000</v>
          </cell>
        </row>
        <row r="60">
          <cell r="I60" t="str">
            <v>1.04.1.04.01.01.02.07.5.2.3.32.01</v>
          </cell>
          <cell r="J60" t="str">
            <v>Belanja Modal Pengadaan Alat Komunikasi Telephone</v>
          </cell>
          <cell r="K60"/>
          <cell r="L60"/>
          <cell r="M60">
            <v>5000000</v>
          </cell>
        </row>
        <row r="61">
          <cell r="I61" t="str">
            <v>Pengadaan Pakaian Khusus Hari-hari Tertentu</v>
          </cell>
          <cell r="J61"/>
          <cell r="K61"/>
          <cell r="L61"/>
          <cell r="M61">
            <v>43000000</v>
          </cell>
        </row>
        <row r="62">
          <cell r="I62" t="str">
            <v>1.04.1.04.01.01.03.05.5.2.2.14.04</v>
          </cell>
          <cell r="J62" t="str">
            <v>Belanja Pakaian Olah Raga</v>
          </cell>
          <cell r="K62"/>
          <cell r="L62"/>
          <cell r="M62">
            <v>43000000</v>
          </cell>
        </row>
        <row r="63">
          <cell r="I63" t="str">
            <v>Pengadaan Peralatan Olah Raga</v>
          </cell>
          <cell r="J63"/>
          <cell r="K63"/>
          <cell r="L63"/>
          <cell r="M63">
            <v>10000000</v>
          </cell>
        </row>
        <row r="64">
          <cell r="I64" t="str">
            <v>1.04.1.04.01.01.03.06.5.2.2.02.07</v>
          </cell>
          <cell r="J64" t="str">
            <v>Belanja Bahan Peralatan</v>
          </cell>
          <cell r="K64"/>
          <cell r="L64"/>
          <cell r="M64">
            <v>10000000</v>
          </cell>
        </row>
        <row r="65">
          <cell r="I65" t="str">
            <v>Penyusunan Pelaporan Prognosis Realisasi Anggaran</v>
          </cell>
          <cell r="J65"/>
          <cell r="K65"/>
          <cell r="L65"/>
          <cell r="M65">
            <v>15000000</v>
          </cell>
        </row>
        <row r="66">
          <cell r="I66" t="str">
            <v>1.04.1.04.01.01.06.03.5.2.1.01.01</v>
          </cell>
          <cell r="J66" t="str">
            <v>Honorarium Panitia Pelaksana Kegiatan</v>
          </cell>
          <cell r="K66"/>
          <cell r="L66"/>
          <cell r="M66">
            <v>5900000</v>
          </cell>
        </row>
        <row r="67">
          <cell r="I67" t="str">
            <v>1.04.1.04.01.01.06.03.5.2.1.02.02</v>
          </cell>
          <cell r="J67" t="str">
            <v>Honorarium Pegawai Honorer / Tidak Tetap</v>
          </cell>
          <cell r="K67"/>
          <cell r="L67"/>
          <cell r="M67">
            <v>2400000</v>
          </cell>
        </row>
        <row r="68">
          <cell r="I68" t="str">
            <v>1.04.1.04.01.01.06.03.5.2.2.01.01</v>
          </cell>
          <cell r="J68" t="str">
            <v>Belanja Alat Tulis Kantor</v>
          </cell>
          <cell r="K68"/>
          <cell r="L68"/>
          <cell r="M68">
            <v>4030000</v>
          </cell>
        </row>
        <row r="69">
          <cell r="I69" t="str">
            <v>1.04.1.04.01.01.06.03.5.2.2.06.02</v>
          </cell>
          <cell r="J69" t="str">
            <v>Belanja Penggandaan</v>
          </cell>
          <cell r="K69"/>
          <cell r="L69"/>
          <cell r="M69">
            <v>2670000</v>
          </cell>
        </row>
        <row r="70">
          <cell r="I70" t="str">
            <v>Penyusunan Pelaporan Keuangan Akhir Tahun</v>
          </cell>
          <cell r="J70"/>
          <cell r="K70"/>
          <cell r="L70"/>
          <cell r="M70">
            <v>10000000</v>
          </cell>
        </row>
        <row r="71">
          <cell r="I71" t="str">
            <v>1.04.1.04.01.01.06.04.5.2.1.01.01</v>
          </cell>
          <cell r="J71" t="str">
            <v>Honorarium Panitia Pelaksana Kegiatan</v>
          </cell>
          <cell r="K71"/>
          <cell r="L71"/>
          <cell r="M71">
            <v>5600000</v>
          </cell>
        </row>
        <row r="72">
          <cell r="I72" t="str">
            <v>1.04.1.04.01.01.06.04.5.2.2.01.01</v>
          </cell>
          <cell r="J72" t="str">
            <v>Belanja Alat Tulis Kantor</v>
          </cell>
          <cell r="K72"/>
          <cell r="L72"/>
          <cell r="M72">
            <v>754000</v>
          </cell>
        </row>
        <row r="73">
          <cell r="I73" t="str">
            <v>1.04.1.04.01.01.06.04.5.2.2.06.02</v>
          </cell>
          <cell r="J73" t="str">
            <v>Belanja Penggandaan</v>
          </cell>
          <cell r="K73"/>
          <cell r="L73"/>
          <cell r="M73">
            <v>346000</v>
          </cell>
        </row>
        <row r="74">
          <cell r="I74" t="str">
            <v>1.04.1.04.01.01.06.04.5.2.1.02.02</v>
          </cell>
          <cell r="J74" t="str">
            <v>Honorarium Pegawai Honorer / Tidak Tetap</v>
          </cell>
          <cell r="K74"/>
          <cell r="L74"/>
          <cell r="M74">
            <v>1500000</v>
          </cell>
        </row>
        <row r="75">
          <cell r="I75" t="str">
            <v>1.04.1.04.01.01.06.04.5.2.2.11.05</v>
          </cell>
          <cell r="J75" t="str">
            <v>Belanja Makanan dan Minuman Pelaksanaan Kegiatan</v>
          </cell>
          <cell r="K75"/>
          <cell r="L75"/>
          <cell r="M75">
            <v>1800000</v>
          </cell>
        </row>
        <row r="76">
          <cell r="I76" t="str">
            <v>Penyusunan Lakip</v>
          </cell>
          <cell r="J76"/>
          <cell r="K76"/>
          <cell r="L76"/>
          <cell r="M76">
            <v>10000000</v>
          </cell>
        </row>
        <row r="77">
          <cell r="I77" t="str">
            <v>1.04.1.04.01.01.06.05.5.2.1.01.01</v>
          </cell>
          <cell r="J77" t="str">
            <v>Honorarium Panitia Pelaksana Kegiatan</v>
          </cell>
          <cell r="K77"/>
          <cell r="L77"/>
          <cell r="M77">
            <v>5700000</v>
          </cell>
        </row>
        <row r="78">
          <cell r="I78" t="str">
            <v>1.04.1.04.01.01.06.05.5.2.2.01.01</v>
          </cell>
          <cell r="J78" t="str">
            <v>Belanja Alat Tulis Kantor</v>
          </cell>
          <cell r="K78"/>
          <cell r="L78"/>
          <cell r="M78">
            <v>1375000</v>
          </cell>
        </row>
        <row r="79">
          <cell r="I79" t="str">
            <v>1.04.1.04.01.01.06.05.5.2.2.11.02</v>
          </cell>
          <cell r="J79" t="str">
            <v>Belanja Makan dan Minum Rapat</v>
          </cell>
          <cell r="K79"/>
          <cell r="L79"/>
          <cell r="M79">
            <v>1125000</v>
          </cell>
        </row>
        <row r="80">
          <cell r="I80" t="str">
            <v>1.04.1.04.01.01.06.05.5.2.1.02.02</v>
          </cell>
          <cell r="J80" t="str">
            <v>Honorarium Pegawai Honorer / Tidak Tetap</v>
          </cell>
          <cell r="K80"/>
          <cell r="L80"/>
          <cell r="M80">
            <v>1800000</v>
          </cell>
        </row>
        <row r="81">
          <cell r="I81" t="str">
            <v>Penyusunan Renstra/Renja SKPD</v>
          </cell>
          <cell r="J81"/>
          <cell r="K81"/>
          <cell r="L81"/>
          <cell r="M81">
            <v>10000000</v>
          </cell>
        </row>
        <row r="82">
          <cell r="I82" t="str">
            <v>1.04.1.04.01.01.06.06.5.2.1.01.01</v>
          </cell>
          <cell r="J82" t="str">
            <v>Honorarium Panitia Pelaksana Kegiatan</v>
          </cell>
          <cell r="K82"/>
          <cell r="L82"/>
          <cell r="M82">
            <v>7500000</v>
          </cell>
        </row>
        <row r="83">
          <cell r="I83" t="str">
            <v>1.04.1.04.01.01.06.06.5.2.2.01.01</v>
          </cell>
          <cell r="J83" t="str">
            <v>Belanja Alat Tulis Kantor</v>
          </cell>
          <cell r="K83"/>
          <cell r="L83"/>
          <cell r="M83">
            <v>700000</v>
          </cell>
        </row>
        <row r="84">
          <cell r="I84" t="str">
            <v>1.04.1.04.01.01.06.06.5.2.1.02.02</v>
          </cell>
          <cell r="J84" t="str">
            <v>Honorarium Pegawai Honorer / Tidak Tetap</v>
          </cell>
          <cell r="K84"/>
          <cell r="L84"/>
          <cell r="M84">
            <v>1800000</v>
          </cell>
        </row>
        <row r="85">
          <cell r="I85" t="str">
            <v>Penyusunan RKA/RKAP, DPA/DPPA</v>
          </cell>
          <cell r="J85"/>
          <cell r="K85"/>
          <cell r="L85"/>
          <cell r="M85">
            <v>15000000</v>
          </cell>
        </row>
        <row r="86">
          <cell r="I86" t="str">
            <v>1.04.1.04.01.01.06.07.5.2.1.01.01</v>
          </cell>
          <cell r="J86" t="str">
            <v>Honorarium Panitia Pelaksana Kegiatan</v>
          </cell>
          <cell r="K86"/>
          <cell r="L86"/>
          <cell r="M86">
            <v>7500000</v>
          </cell>
        </row>
        <row r="87">
          <cell r="I87" t="str">
            <v>1.04.1.04.01.01.06.07.5.2.1.02.02</v>
          </cell>
          <cell r="J87" t="str">
            <v>Honorarium Pegawai Honorer / Tidak Tetap</v>
          </cell>
          <cell r="K87"/>
          <cell r="L87"/>
          <cell r="M87">
            <v>1800000</v>
          </cell>
        </row>
        <row r="88">
          <cell r="I88" t="str">
            <v>1.04.1.04.01.01.06.07.5.2.2.01.01</v>
          </cell>
          <cell r="J88" t="str">
            <v>Belanja Alat Tulis Kantor</v>
          </cell>
          <cell r="K88"/>
          <cell r="L88"/>
          <cell r="M88">
            <v>865000</v>
          </cell>
        </row>
        <row r="89">
          <cell r="I89" t="str">
            <v>1.04.1.04.01.01.06.07.5.2.2.06.02</v>
          </cell>
          <cell r="J89" t="str">
            <v>Belanja Penggandaan</v>
          </cell>
          <cell r="K89"/>
          <cell r="L89"/>
          <cell r="M89">
            <v>3500000</v>
          </cell>
        </row>
        <row r="90">
          <cell r="I90" t="str">
            <v>1.04.1.04.01.01.06.07.5.2.2.11.02</v>
          </cell>
          <cell r="J90" t="str">
            <v>Belanja Makan dan Minum Rapat</v>
          </cell>
          <cell r="K90"/>
          <cell r="L90"/>
          <cell r="M90">
            <v>1335000</v>
          </cell>
        </row>
        <row r="91">
          <cell r="I91" t="str">
            <v>Penyusunan SPM</v>
          </cell>
          <cell r="J91"/>
          <cell r="K91"/>
          <cell r="L91"/>
          <cell r="M91">
            <v>10000000</v>
          </cell>
        </row>
        <row r="92">
          <cell r="I92" t="str">
            <v>1.04.1.04.01.01.06.08.5.2.1.01.01</v>
          </cell>
          <cell r="J92" t="str">
            <v>Honorarium Panitia Pelaksana Kegiatan</v>
          </cell>
          <cell r="K92"/>
          <cell r="L92"/>
          <cell r="M92">
            <v>5700000</v>
          </cell>
        </row>
        <row r="93">
          <cell r="I93" t="str">
            <v>1.04.1.04.01.01.06.08.5.2.1.02.02</v>
          </cell>
          <cell r="J93" t="str">
            <v>Honorarium Pegawai Honorer / Tidak Tetap</v>
          </cell>
          <cell r="K93"/>
          <cell r="L93"/>
          <cell r="M93">
            <v>1800000</v>
          </cell>
        </row>
        <row r="94">
          <cell r="I94" t="str">
            <v>1.04.1.04.01.01.06.08.5.2.2.01.01</v>
          </cell>
          <cell r="J94" t="str">
            <v>Belanja Alat Tulis Kantor</v>
          </cell>
          <cell r="K94"/>
          <cell r="L94"/>
          <cell r="M94">
            <v>638500</v>
          </cell>
        </row>
        <row r="95">
          <cell r="I95" t="str">
            <v>1.04.1.04.01.01.06.08.5.2.2.06.02</v>
          </cell>
          <cell r="J95" t="str">
            <v>Belanja Penggandaan</v>
          </cell>
          <cell r="K95"/>
          <cell r="L95"/>
          <cell r="M95">
            <v>646500</v>
          </cell>
        </row>
        <row r="96">
          <cell r="I96" t="str">
            <v>1.04.1.04.01.01.06.08.5.2.2.11.02</v>
          </cell>
          <cell r="J96" t="str">
            <v>Belanja Makan dan Minum Rapat</v>
          </cell>
          <cell r="K96"/>
          <cell r="L96"/>
          <cell r="M96">
            <v>1215000</v>
          </cell>
        </row>
        <row r="97">
          <cell r="I97" t="str">
            <v>Verifikasi Data RTLH  Daratan</v>
          </cell>
          <cell r="J97"/>
          <cell r="K97"/>
          <cell r="L97"/>
          <cell r="M97">
            <v>75000000</v>
          </cell>
        </row>
        <row r="98">
          <cell r="I98" t="str">
            <v>.1.04.01.01.15.49.5.2.1.01.01</v>
          </cell>
          <cell r="J98" t="str">
            <v>Honorarium Panitia Pelaksana Kegiatan</v>
          </cell>
          <cell r="K98"/>
          <cell r="L98"/>
          <cell r="M98">
            <v>5900000</v>
          </cell>
        </row>
        <row r="99">
          <cell r="I99" t="str">
            <v>.1.04.01.01.15.49.5.2.1.02.02</v>
          </cell>
          <cell r="J99" t="str">
            <v>Honorarium Pegawai Honorer / Tidak Tetap</v>
          </cell>
          <cell r="K99"/>
          <cell r="L99"/>
          <cell r="M99">
            <v>3600000</v>
          </cell>
        </row>
        <row r="100">
          <cell r="I100" t="str">
            <v>.1.04.01.01.15.49.5.2.2.01.01</v>
          </cell>
          <cell r="J100" t="str">
            <v>Belanja Alat Tulis Kantor</v>
          </cell>
          <cell r="K100"/>
          <cell r="L100"/>
          <cell r="M100">
            <v>7289000</v>
          </cell>
        </row>
        <row r="101">
          <cell r="I101" t="str">
            <v>.1.04.01.01.15.49.5.2.2.06.02</v>
          </cell>
          <cell r="J101" t="str">
            <v>Belanja Penggandaan</v>
          </cell>
          <cell r="K101"/>
          <cell r="L101"/>
          <cell r="M101">
            <v>2411000</v>
          </cell>
        </row>
        <row r="102">
          <cell r="I102" t="str">
            <v>.1.04.01.01.15.49.5.2.2.08.01</v>
          </cell>
          <cell r="J102" t="str">
            <v>Belanja Sewa Mobilitas Darat</v>
          </cell>
          <cell r="K102"/>
          <cell r="L102"/>
          <cell r="M102">
            <v>7500000</v>
          </cell>
        </row>
        <row r="103">
          <cell r="I103" t="str">
            <v>.1.04.01.01.15.49.5.2.2.11.05</v>
          </cell>
          <cell r="J103" t="str">
            <v>Belanja Makanan dan Minuman Pelaksanaan Kegiatan</v>
          </cell>
          <cell r="K103"/>
          <cell r="L103"/>
          <cell r="M103">
            <v>4500000</v>
          </cell>
        </row>
        <row r="104">
          <cell r="I104" t="str">
            <v>.1.04.01.01.15.49.5.2.2.15.01</v>
          </cell>
          <cell r="J104" t="str">
            <v>Belanja Perjalanan Dinas Dalam Daerah</v>
          </cell>
          <cell r="K104"/>
          <cell r="L104"/>
          <cell r="M104">
            <v>33800000</v>
          </cell>
        </row>
        <row r="105">
          <cell r="I105" t="str">
            <v>.1.04.01.01.15.49.5.2.2.15.02</v>
          </cell>
          <cell r="J105" t="str">
            <v>Belanja Perjalanan Dinas Luar Daerah</v>
          </cell>
          <cell r="K105"/>
          <cell r="L105"/>
          <cell r="M105">
            <v>10000000</v>
          </cell>
        </row>
        <row r="106">
          <cell r="I106" t="str">
            <v>Verifikasi Data RTLH  Kepulauan</v>
          </cell>
          <cell r="J106"/>
          <cell r="K106"/>
          <cell r="L106"/>
          <cell r="M106">
            <v>80000000</v>
          </cell>
        </row>
        <row r="107">
          <cell r="I107" t="str">
            <v>.1.04.01.01.15.50.5.2.1.01.01</v>
          </cell>
          <cell r="J107" t="str">
            <v>Honorarium Panitia Pelaksana Kegiatan</v>
          </cell>
          <cell r="K107"/>
          <cell r="L107"/>
          <cell r="M107">
            <v>5900000</v>
          </cell>
        </row>
        <row r="108">
          <cell r="I108" t="str">
            <v>.1.04.01.01.15.50.5.2.1.02.02</v>
          </cell>
          <cell r="J108" t="str">
            <v>Honorarium Pegawai Honorer / Tidak Tetap</v>
          </cell>
          <cell r="K108"/>
          <cell r="L108"/>
          <cell r="M108">
            <v>3600000</v>
          </cell>
        </row>
        <row r="109">
          <cell r="I109" t="str">
            <v>.1.04.01.01.15.50.5.2.2.01.01</v>
          </cell>
          <cell r="J109" t="str">
            <v>Belanja Alat Tulis Kantor</v>
          </cell>
          <cell r="K109"/>
          <cell r="L109"/>
          <cell r="M109">
            <v>7142250</v>
          </cell>
        </row>
        <row r="110">
          <cell r="I110" t="str">
            <v>.1.04.01.01.15.50.5.2.2.06.02</v>
          </cell>
          <cell r="J110" t="str">
            <v>Belanja Penggandaan</v>
          </cell>
          <cell r="K110"/>
          <cell r="L110"/>
          <cell r="M110">
            <v>2607750</v>
          </cell>
        </row>
        <row r="111">
          <cell r="I111" t="str">
            <v>.1.04.01.01.15.50.5.2.2.11.05</v>
          </cell>
          <cell r="J111" t="str">
            <v>Belanja Makanan dan Minuman Pelaksanaan Kegiatan</v>
          </cell>
          <cell r="K111"/>
          <cell r="L111"/>
          <cell r="M111">
            <v>6750000</v>
          </cell>
        </row>
        <row r="112">
          <cell r="I112" t="str">
            <v>.1.04.01.01.15.50.5.2.2.15.01</v>
          </cell>
          <cell r="J112" t="str">
            <v>Belanja Perjalanan Dinas Dalam Daerah</v>
          </cell>
          <cell r="K112"/>
          <cell r="L112"/>
          <cell r="M112">
            <v>47000000</v>
          </cell>
        </row>
        <row r="113">
          <cell r="I113" t="str">
            <v>.1.04.01.01.15.50.5.2.2.15.02</v>
          </cell>
          <cell r="J113" t="str">
            <v>Belanja Perjalanan Dinas Luar Daerah</v>
          </cell>
          <cell r="K113"/>
          <cell r="L113"/>
          <cell r="M113">
            <v>7000000</v>
          </cell>
        </row>
        <row r="114">
          <cell r="I114" t="str">
            <v>Koordinasi Terkait Bidang Perumahan</v>
          </cell>
          <cell r="J114"/>
          <cell r="K114"/>
          <cell r="L114"/>
          <cell r="M114">
            <v>75000000</v>
          </cell>
        </row>
        <row r="115">
          <cell r="I115" t="str">
            <v>.1.04.01.01.15.31.5.2.2.01.01</v>
          </cell>
          <cell r="J115" t="str">
            <v>Belanja Alat Tulis Kantor</v>
          </cell>
          <cell r="K115"/>
          <cell r="L115"/>
          <cell r="M115">
            <v>5999500</v>
          </cell>
        </row>
        <row r="116">
          <cell r="I116" t="str">
            <v>.1.04.01.01.15.31.5.2.2.03.12</v>
          </cell>
          <cell r="J116" t="str">
            <v>Belanja Jasa Pihak Ketiga</v>
          </cell>
          <cell r="K116"/>
          <cell r="L116"/>
          <cell r="M116">
            <v>4800000</v>
          </cell>
        </row>
        <row r="117">
          <cell r="I117" t="str">
            <v>.1.04.01.01.15.31.5.2.2.06.02</v>
          </cell>
          <cell r="J117" t="str">
            <v>Belanja Penggandaan</v>
          </cell>
          <cell r="K117"/>
          <cell r="L117"/>
          <cell r="M117">
            <v>1500500</v>
          </cell>
        </row>
        <row r="118">
          <cell r="I118" t="str">
            <v>.1.04.01.01.15.31.5.2.2.08.01</v>
          </cell>
          <cell r="J118" t="str">
            <v>Belanja Sewa Mobilitas Darat</v>
          </cell>
          <cell r="K118"/>
          <cell r="L118"/>
          <cell r="M118">
            <v>7500000</v>
          </cell>
        </row>
        <row r="119">
          <cell r="I119" t="str">
            <v>.1.04.01.01.15.31.5.2.2.15.01</v>
          </cell>
          <cell r="J119" t="str">
            <v>Belanja Perjalanan Dinas Dalam Daerah</v>
          </cell>
          <cell r="K119"/>
          <cell r="L119"/>
          <cell r="M119">
            <v>15200000</v>
          </cell>
        </row>
        <row r="120">
          <cell r="I120" t="str">
            <v>.1.04.01.01.15.31.5.2.2.15.02</v>
          </cell>
          <cell r="J120" t="str">
            <v>Belanja Perjalanan Dinas Luar Daerah</v>
          </cell>
          <cell r="K120"/>
          <cell r="L120"/>
          <cell r="M120">
            <v>40000000</v>
          </cell>
        </row>
        <row r="121">
          <cell r="I121" t="str">
            <v xml:space="preserve">Pendataan Rumah Tidak  Layak  Huni Tersebar di Kabupaten Kepulauan Selayar </v>
          </cell>
          <cell r="J121"/>
          <cell r="K121"/>
          <cell r="L121"/>
          <cell r="M121">
            <v>50000000</v>
          </cell>
        </row>
        <row r="122">
          <cell r="I122" t="str">
            <v>.1.04.01.01.15.14.5.2.1.01.01</v>
          </cell>
          <cell r="J122" t="str">
            <v>Honorarium Panitia Pelaksana Kegiatan</v>
          </cell>
          <cell r="K122"/>
          <cell r="L122"/>
          <cell r="M122">
            <v>4100000</v>
          </cell>
        </row>
        <row r="123">
          <cell r="I123" t="str">
            <v>.1.04.01.01.15.14.5.2.1.02.02</v>
          </cell>
          <cell r="J123" t="str">
            <v>Honorarium Pegawai Honorer / Tidak Tetap</v>
          </cell>
          <cell r="K123"/>
          <cell r="L123"/>
          <cell r="M123">
            <v>2400000</v>
          </cell>
        </row>
        <row r="124">
          <cell r="I124" t="str">
            <v>.1.04.01.01.15.14.5.2.2.01.01</v>
          </cell>
          <cell r="J124" t="str">
            <v>Belanja Alat Tulis Kantor</v>
          </cell>
          <cell r="K124"/>
          <cell r="L124"/>
          <cell r="M124">
            <v>5206500</v>
          </cell>
        </row>
        <row r="125">
          <cell r="I125" t="str">
            <v>.1.04.01.01.15.14.5.2.2.06.02</v>
          </cell>
          <cell r="J125" t="str">
            <v>Belanja Penggandaan</v>
          </cell>
          <cell r="K125"/>
          <cell r="L125"/>
          <cell r="M125">
            <v>1593500</v>
          </cell>
        </row>
        <row r="126">
          <cell r="I126" t="str">
            <v>.1.04.01.01.15.14.5.2.2.08.01</v>
          </cell>
          <cell r="J126" t="str">
            <v>Belanja Sewa Mobilitas Darat</v>
          </cell>
          <cell r="K126"/>
          <cell r="L126"/>
          <cell r="M126">
            <v>5000000</v>
          </cell>
        </row>
        <row r="127">
          <cell r="I127" t="str">
            <v>.1.04.01.01.15.14.5.2.2.15.01</v>
          </cell>
          <cell r="J127" t="str">
            <v>Belanja Perjalanan Dinas Dalam Daerah</v>
          </cell>
          <cell r="K127"/>
          <cell r="L127"/>
          <cell r="M127">
            <v>26700000</v>
          </cell>
        </row>
        <row r="128">
          <cell r="I128" t="str">
            <v>.1.04.01.01.15.14.5.2.2.15.02</v>
          </cell>
          <cell r="J128" t="str">
            <v>Belanja Perjalanan Dinas Luar Daerah</v>
          </cell>
          <cell r="K128"/>
          <cell r="L128"/>
          <cell r="M128">
            <v>5000000</v>
          </cell>
        </row>
        <row r="129">
          <cell r="I129" t="str">
            <v>Koordinasi Terkait Kegiatan Perumahan Swadaya</v>
          </cell>
          <cell r="J129"/>
          <cell r="K129"/>
          <cell r="L129"/>
          <cell r="M129">
            <v>30000000</v>
          </cell>
        </row>
        <row r="130">
          <cell r="I130" t="str">
            <v>.1.04.01.01.15.15.5.2.2.01.01</v>
          </cell>
          <cell r="J130" t="str">
            <v>Belanja Alat Tulis Kantor</v>
          </cell>
          <cell r="K130"/>
          <cell r="L130"/>
          <cell r="M130">
            <v>2731500</v>
          </cell>
        </row>
        <row r="131">
          <cell r="I131" t="str">
            <v>.1.04.01.01.15.15.5.2.2.06.02</v>
          </cell>
          <cell r="J131" t="str">
            <v>Belanja Penggandaan</v>
          </cell>
          <cell r="K131"/>
          <cell r="L131"/>
          <cell r="M131">
            <v>1418500</v>
          </cell>
        </row>
        <row r="132">
          <cell r="I132" t="str">
            <v>.1.04.01.01.15.15.5.2.2.08.01</v>
          </cell>
          <cell r="J132" t="str">
            <v>Belanja Sewa Mobilitas Darat</v>
          </cell>
          <cell r="K132"/>
          <cell r="L132"/>
          <cell r="M132">
            <v>2500000</v>
          </cell>
        </row>
        <row r="133">
          <cell r="I133" t="str">
            <v>.1.04.01.01.15.15.5.2.2.11.05</v>
          </cell>
          <cell r="J133" t="str">
            <v>Belanja Makanan dan Minuman Pelaksanaan Kegiatan</v>
          </cell>
          <cell r="K133"/>
          <cell r="L133"/>
          <cell r="M133">
            <v>1350000</v>
          </cell>
        </row>
        <row r="134">
          <cell r="I134" t="str">
            <v>.1.04.01.01.15.15.5.2.2.15.01</v>
          </cell>
          <cell r="J134" t="str">
            <v>Belanja Perjalanan Dinas Dalam Daerah</v>
          </cell>
          <cell r="K134"/>
          <cell r="L134"/>
          <cell r="M134">
            <v>12000000</v>
          </cell>
        </row>
        <row r="135">
          <cell r="I135" t="str">
            <v>.1.04.01.01.15.15.5.2.2.15.02</v>
          </cell>
          <cell r="J135" t="str">
            <v>Belanja Perjalanan Dinas Luar Daerah</v>
          </cell>
          <cell r="K135"/>
          <cell r="L135"/>
          <cell r="M135">
            <v>10000000</v>
          </cell>
        </row>
        <row r="136">
          <cell r="I136" t="str">
            <v>Koordinasi Terkait Kegiatan Perumahan Formal, Khusus, Umum dan Komersil</v>
          </cell>
          <cell r="J136"/>
          <cell r="K136"/>
          <cell r="L136"/>
          <cell r="M136">
            <v>30000000</v>
          </cell>
        </row>
        <row r="137">
          <cell r="I137" t="str">
            <v>.1.04.01.01.15.16.5.2.2.01.01</v>
          </cell>
          <cell r="J137" t="str">
            <v>Belanja Alat Tulis Kantor</v>
          </cell>
          <cell r="K137"/>
          <cell r="L137"/>
          <cell r="M137">
            <v>2787750</v>
          </cell>
        </row>
        <row r="138">
          <cell r="I138" t="str">
            <v>.1.04.01.01.15.16.5.2.2.06.02</v>
          </cell>
          <cell r="J138" t="str">
            <v>Belanja Penggandaan</v>
          </cell>
          <cell r="K138"/>
          <cell r="L138"/>
          <cell r="M138">
            <v>1362250</v>
          </cell>
        </row>
        <row r="139">
          <cell r="I139" t="str">
            <v>.1.04.01.01.15.16.5.2.2.08.01</v>
          </cell>
          <cell r="J139" t="str">
            <v>Belanja Sewa Mobilitas Darat</v>
          </cell>
          <cell r="K139"/>
          <cell r="L139"/>
          <cell r="M139">
            <v>2500000</v>
          </cell>
        </row>
        <row r="140">
          <cell r="I140" t="str">
            <v>.1.04.01.01.15.16.5.2.2.11.05</v>
          </cell>
          <cell r="J140" t="str">
            <v>Belanja Makanan dan Minuman Pelaksanaan Kegiatan</v>
          </cell>
          <cell r="K140"/>
          <cell r="L140"/>
          <cell r="M140">
            <v>1350000</v>
          </cell>
        </row>
        <row r="141">
          <cell r="I141" t="str">
            <v>.1.04.01.01.15.16.5.2.2.15.01</v>
          </cell>
          <cell r="J141" t="str">
            <v>Belanja Perjalanan Dinas Dalam Daerah</v>
          </cell>
          <cell r="K141"/>
          <cell r="L141"/>
          <cell r="M141">
            <v>12000000</v>
          </cell>
        </row>
        <row r="142">
          <cell r="I142" t="str">
            <v>.1.04.01.01.15.16.5.2.2.15.02</v>
          </cell>
          <cell r="J142" t="str">
            <v>Belanja Perjalanan Dinas Luar Daerah</v>
          </cell>
          <cell r="K142"/>
          <cell r="L142"/>
          <cell r="M142">
            <v>10000000</v>
          </cell>
        </row>
        <row r="143">
          <cell r="I143" t="str">
            <v>Penataan dan Peningkatan Kwalitas Permukiman Kumuh di Kec. Benteng</v>
          </cell>
          <cell r="J143"/>
          <cell r="K143"/>
          <cell r="L143"/>
          <cell r="M143">
            <v>7000000000</v>
          </cell>
        </row>
        <row r="144">
          <cell r="I144" t="str">
            <v>1.04.1.04.01.01.17.55.5.2.3.65.06</v>
          </cell>
          <cell r="J144" t="str">
            <v>Belanja Modal Pengadaan Bangunan Pelengkap  Pengembangan Sumber Air</v>
          </cell>
          <cell r="K144"/>
          <cell r="L144"/>
          <cell r="M144">
            <v>7000000000</v>
          </cell>
        </row>
        <row r="145">
          <cell r="I145" t="str">
            <v>Identifikasi Kawan kumuh di 10 (Sepuluh) Kecamatan</v>
          </cell>
          <cell r="J145"/>
          <cell r="K145"/>
          <cell r="L145"/>
          <cell r="M145">
            <v>200000000</v>
          </cell>
        </row>
        <row r="146">
          <cell r="I146" t="str">
            <v>1.04.1.04.01.01.17.56.5.2.2.21.02</v>
          </cell>
          <cell r="J146" t="str">
            <v>Belanja Jasa Konsultan perencanaan</v>
          </cell>
          <cell r="K146"/>
          <cell r="L146"/>
          <cell r="M146">
            <v>200000000</v>
          </cell>
        </row>
        <row r="147">
          <cell r="I147" t="str">
            <v>Monitoring dan Evaluasi Penataan dan Peningkatan kualitas Permukiman Kumuh di Kec. Benteng</v>
          </cell>
          <cell r="J147"/>
          <cell r="K147"/>
          <cell r="L147"/>
          <cell r="M147">
            <v>130000000</v>
          </cell>
        </row>
        <row r="148">
          <cell r="I148" t="str">
            <v>1.04.1.04.01.01.17.57.5.2.1.01.01</v>
          </cell>
          <cell r="J148" t="str">
            <v>Honorarium Panitia Pelaksana Kegiatan</v>
          </cell>
          <cell r="K148"/>
          <cell r="L148"/>
          <cell r="M148">
            <v>12600000</v>
          </cell>
        </row>
        <row r="149">
          <cell r="I149" t="str">
            <v>1.04.1.04.01.01.17.57.5.2.1.02.02</v>
          </cell>
          <cell r="J149" t="str">
            <v>Honorarium Pegawai Honorer / Tidak Tetap</v>
          </cell>
          <cell r="K149"/>
          <cell r="L149"/>
          <cell r="M149">
            <v>25200000</v>
          </cell>
        </row>
        <row r="150">
          <cell r="I150" t="str">
            <v>1.04.1.04.01.01.17.57.5.2.2.01.01</v>
          </cell>
          <cell r="J150" t="str">
            <v>Belanja Alat Tulis Kantor</v>
          </cell>
          <cell r="K150"/>
          <cell r="L150"/>
          <cell r="M150">
            <v>3874500</v>
          </cell>
        </row>
        <row r="151">
          <cell r="I151" t="str">
            <v>1.04.1.04.01.01.17.57.5.2.2.06.02</v>
          </cell>
          <cell r="J151" t="str">
            <v>Belanja Penggandaan</v>
          </cell>
          <cell r="K151"/>
          <cell r="L151"/>
          <cell r="M151">
            <v>875500</v>
          </cell>
        </row>
        <row r="152">
          <cell r="I152" t="str">
            <v>1.04.1.04.01.01.17.57.5.2.2.08.01</v>
          </cell>
          <cell r="J152" t="str">
            <v>Belanja Sewa Mobilitas Darat</v>
          </cell>
          <cell r="K152"/>
          <cell r="L152"/>
          <cell r="M152">
            <v>10000000</v>
          </cell>
        </row>
        <row r="153">
          <cell r="I153" t="str">
            <v>1.04.1.04.01.01.17.57.5.2.2.15.01</v>
          </cell>
          <cell r="J153" t="str">
            <v>Belanja Perjalanan Dinas Dalam Daerah</v>
          </cell>
          <cell r="K153"/>
          <cell r="L153"/>
          <cell r="M153">
            <v>27450000</v>
          </cell>
        </row>
        <row r="154">
          <cell r="I154" t="str">
            <v>1.04.1.04.01.01.17.57.5.2.2.15.02</v>
          </cell>
          <cell r="J154" t="str">
            <v>Belanja Perjalanan Dinas Luar Daerah</v>
          </cell>
          <cell r="K154"/>
          <cell r="L154"/>
          <cell r="M154">
            <v>10000000</v>
          </cell>
        </row>
        <row r="155">
          <cell r="I155" t="str">
            <v>1.04.1.04.01.01.17.57.5.2.2.21.03</v>
          </cell>
          <cell r="J155" t="str">
            <v>Belanja Jasa Konsultan pengawasan</v>
          </cell>
          <cell r="K155"/>
          <cell r="L155"/>
          <cell r="M155">
            <v>40000000</v>
          </cell>
        </row>
        <row r="156">
          <cell r="I156" t="str">
            <v>Perencanaan Penataan dan Peningkatan Kualitas Kawasan Permukiman Kumuh di 11 (Sebelas) Kecamatan</v>
          </cell>
          <cell r="J156"/>
          <cell r="K156"/>
          <cell r="L156"/>
          <cell r="M156">
            <v>3000000000</v>
          </cell>
        </row>
        <row r="157">
          <cell r="I157" t="str">
            <v>1.04.1.04.01.01.17.67.5.2.2.21.02</v>
          </cell>
          <cell r="J157" t="str">
            <v>Belanja Jasa Konsultan perencanaan</v>
          </cell>
          <cell r="K157"/>
          <cell r="L157"/>
          <cell r="M157">
            <v>3000000000</v>
          </cell>
        </row>
        <row r="158">
          <cell r="I158" t="str">
            <v>Penanganan Kawasan Kumuh Perdesaan</v>
          </cell>
          <cell r="J158"/>
          <cell r="K158"/>
          <cell r="L158"/>
          <cell r="M158">
            <v>100000000</v>
          </cell>
        </row>
        <row r="159">
          <cell r="I159" t="str">
            <v>1.04.1.04.01.01.17.02.5.2.1.01.01</v>
          </cell>
          <cell r="J159" t="str">
            <v>Honorarium Panitia Pelaksana Kegiatan</v>
          </cell>
          <cell r="K159"/>
          <cell r="L159"/>
          <cell r="M159">
            <v>4700000</v>
          </cell>
        </row>
        <row r="160">
          <cell r="I160" t="str">
            <v>1.04.1.04.01.01.17.02.5.2.1.02.02</v>
          </cell>
          <cell r="J160" t="str">
            <v>Honorarium Pegawai Honorer / Tidak Tetap</v>
          </cell>
          <cell r="K160"/>
          <cell r="L160"/>
          <cell r="M160">
            <v>1200000</v>
          </cell>
        </row>
        <row r="161">
          <cell r="I161" t="str">
            <v>1.04.1.04.01.01.17.02.5.2.2.01.01</v>
          </cell>
          <cell r="J161" t="str">
            <v>Belanja Alat Tulis Kantor</v>
          </cell>
          <cell r="K161"/>
          <cell r="L161"/>
          <cell r="M161">
            <v>3636750</v>
          </cell>
        </row>
        <row r="162">
          <cell r="I162" t="str">
            <v>1.04.1.04.01.01.17.02.5.2.2.06.02</v>
          </cell>
          <cell r="J162" t="str">
            <v>Belanja Penggandaan</v>
          </cell>
          <cell r="K162"/>
          <cell r="L162"/>
          <cell r="M162">
            <v>763250</v>
          </cell>
        </row>
        <row r="163">
          <cell r="I163" t="str">
            <v>1.04.1.04.01.01.17.02.5.2.2.08.01</v>
          </cell>
          <cell r="J163" t="str">
            <v>Belanja Sewa Mobilitas Darat</v>
          </cell>
          <cell r="K163"/>
          <cell r="L163"/>
          <cell r="M163">
            <v>2000000</v>
          </cell>
        </row>
        <row r="164">
          <cell r="I164" t="str">
            <v>1.04.1.04.01.01.17.02.5.2.2.15.01</v>
          </cell>
          <cell r="J164" t="str">
            <v>Belanja Perjalanan Dinas Dalam Daerah</v>
          </cell>
          <cell r="K164"/>
          <cell r="L164"/>
          <cell r="M164">
            <v>7200000</v>
          </cell>
        </row>
        <row r="165">
          <cell r="I165" t="str">
            <v>1.04.1.04.01.01.17.02.5.2.2.21.02</v>
          </cell>
          <cell r="J165" t="str">
            <v>Belanja Jasa Konsultan perencanaan</v>
          </cell>
          <cell r="K165"/>
          <cell r="L165"/>
          <cell r="M165">
            <v>3000000</v>
          </cell>
        </row>
        <row r="166">
          <cell r="I166" t="str">
            <v>1.04.1.04.01.01.17.02.5.2.2.21.03</v>
          </cell>
          <cell r="J166" t="str">
            <v>Belanja Jasa Konsultan pengawasan</v>
          </cell>
          <cell r="K166"/>
          <cell r="L166"/>
          <cell r="M166">
            <v>2500000</v>
          </cell>
        </row>
        <row r="167">
          <cell r="I167" t="str">
            <v>1.04.1.04.01.01.17.02.5.2.3.67.03</v>
          </cell>
          <cell r="J167" t="str">
            <v>Belanja Modal Jalan, Irigasi dan Jaringan- Pengadaan Bangunan Pembuangan Air Kotor</v>
          </cell>
          <cell r="K167"/>
          <cell r="L167"/>
          <cell r="M167">
            <v>75000000</v>
          </cell>
        </row>
        <row r="168">
          <cell r="I168" t="str">
            <v>Replikasi KOTAKU di Kelurahan Bontobangun</v>
          </cell>
          <cell r="J168"/>
          <cell r="K168"/>
          <cell r="L168"/>
          <cell r="M168">
            <v>50000000</v>
          </cell>
        </row>
        <row r="169">
          <cell r="I169" t="str">
            <v>1.04.1.04.01.01.17.03.5.2.1.01.01</v>
          </cell>
          <cell r="J169" t="str">
            <v>Honorarium Panitia Pelaksana Kegiatan</v>
          </cell>
          <cell r="K169"/>
          <cell r="L169"/>
          <cell r="M169">
            <v>4700000</v>
          </cell>
        </row>
        <row r="170">
          <cell r="I170" t="str">
            <v>1.04.1.04.01.01.17.03.5.2.1.02.02</v>
          </cell>
          <cell r="J170" t="str">
            <v>Honorarium Pegawai Honorer / Tidak Tetap</v>
          </cell>
          <cell r="K170"/>
          <cell r="L170"/>
          <cell r="M170">
            <v>2900000</v>
          </cell>
        </row>
        <row r="171">
          <cell r="I171" t="str">
            <v>1.04.1.04.01.01.17.03.5.2.2.01.01</v>
          </cell>
          <cell r="J171" t="str">
            <v>Belanja Alat Tulis Kantor</v>
          </cell>
          <cell r="K171"/>
          <cell r="L171"/>
          <cell r="M171">
            <v>4149250</v>
          </cell>
        </row>
        <row r="172">
          <cell r="I172" t="str">
            <v>1.04.1.04.01.01.17.03.5.2.2.06.02</v>
          </cell>
          <cell r="J172" t="str">
            <v>Belanja Penggandaan</v>
          </cell>
          <cell r="K172"/>
          <cell r="L172"/>
          <cell r="M172">
            <v>1150750</v>
          </cell>
        </row>
        <row r="173">
          <cell r="I173" t="str">
            <v>1.04.1.04.01.01.17.03.5.2.2.11.02</v>
          </cell>
          <cell r="J173" t="str">
            <v>Belanja Makan dan Minum Rapat</v>
          </cell>
          <cell r="K173"/>
          <cell r="L173"/>
          <cell r="M173">
            <v>33750000</v>
          </cell>
        </row>
        <row r="174">
          <cell r="I174" t="str">
            <v>1.04.1.04.01.01.17.03.5.2.2.15.01</v>
          </cell>
          <cell r="J174" t="str">
            <v>Belanja Perjalanan Dinas Dalam Daerah</v>
          </cell>
          <cell r="K174"/>
          <cell r="L174"/>
          <cell r="M174">
            <v>3350000</v>
          </cell>
        </row>
        <row r="175">
          <cell r="I175" t="str">
            <v>Pendataan Penanganan Kawasan Kumuh</v>
          </cell>
          <cell r="J175"/>
          <cell r="K175"/>
          <cell r="L175"/>
          <cell r="M175">
            <v>50000000</v>
          </cell>
        </row>
        <row r="176">
          <cell r="I176" t="str">
            <v>1.04.1.04.01.01.17.04.5.2.1.01.01</v>
          </cell>
          <cell r="J176" t="str">
            <v>Honorarium Panitia Pelaksana Kegiatan</v>
          </cell>
          <cell r="K176"/>
          <cell r="L176"/>
          <cell r="M176">
            <v>4700000</v>
          </cell>
        </row>
        <row r="177">
          <cell r="I177" t="str">
            <v>1.04.1.04.01.01.17.04.5.2.1.02.02</v>
          </cell>
          <cell r="J177" t="str">
            <v>Honorarium Pegawai Honorer / Tidak Tetap</v>
          </cell>
          <cell r="K177"/>
          <cell r="L177"/>
          <cell r="M177">
            <v>4000000</v>
          </cell>
        </row>
        <row r="178">
          <cell r="I178" t="str">
            <v>1.04.1.04.01.01.17.04.5.2.2.01.01</v>
          </cell>
          <cell r="J178" t="str">
            <v>Belanja Alat Tulis Kantor</v>
          </cell>
          <cell r="K178"/>
          <cell r="L178"/>
          <cell r="M178">
            <v>4475000</v>
          </cell>
        </row>
        <row r="179">
          <cell r="I179" t="str">
            <v>1.04.1.04.01.01.17.04.5.2.2.06.02</v>
          </cell>
          <cell r="J179" t="str">
            <v>Belanja Penggandaan</v>
          </cell>
          <cell r="K179"/>
          <cell r="L179"/>
          <cell r="M179">
            <v>625000</v>
          </cell>
        </row>
        <row r="180">
          <cell r="I180" t="str">
            <v>1.04.1.04.01.01.17.04.5.2.2.08.01</v>
          </cell>
          <cell r="J180" t="str">
            <v>Belanja Sewa Mobilitas Darat</v>
          </cell>
          <cell r="K180"/>
          <cell r="L180"/>
          <cell r="M180">
            <v>10000000</v>
          </cell>
        </row>
        <row r="181">
          <cell r="I181" t="str">
            <v>1.04.1.04.01.01.17.04.5.2.2.15.01</v>
          </cell>
          <cell r="J181" t="str">
            <v>Belanja Perjalanan Dinas Dalam Daerah</v>
          </cell>
          <cell r="K181"/>
          <cell r="L181"/>
          <cell r="M181">
            <v>26200000</v>
          </cell>
        </row>
        <row r="182">
          <cell r="I182" t="str">
            <v>Koordinasi Terkait Bidang Permukiman</v>
          </cell>
          <cell r="J182"/>
          <cell r="K182"/>
          <cell r="L182"/>
          <cell r="M182">
            <v>20000000</v>
          </cell>
        </row>
        <row r="183">
          <cell r="I183" t="str">
            <v>1.04.1.04.01.01.17.05.5.2.2.01.01</v>
          </cell>
          <cell r="J183" t="str">
            <v>Belanja Alat Tulis Kantor</v>
          </cell>
          <cell r="K183"/>
          <cell r="L183"/>
          <cell r="M183">
            <v>2030000</v>
          </cell>
        </row>
        <row r="184">
          <cell r="I184" t="str">
            <v>1.04.1.04.01.01.17.05.5.2.2.06.02</v>
          </cell>
          <cell r="J184" t="str">
            <v>Belanja Penggandaan</v>
          </cell>
          <cell r="K184"/>
          <cell r="L184"/>
          <cell r="M184">
            <v>470000</v>
          </cell>
        </row>
        <row r="185">
          <cell r="I185" t="str">
            <v>1.04.1.04.01.01.17.05.5.2.2.08.01</v>
          </cell>
          <cell r="J185" t="str">
            <v>Belanja Sewa Mobilitas Darat</v>
          </cell>
          <cell r="K185"/>
          <cell r="L185"/>
          <cell r="M185">
            <v>2500000</v>
          </cell>
        </row>
        <row r="186">
          <cell r="I186" t="str">
            <v>1.04.1.04.01.01.17.05.5.2.2.15.01</v>
          </cell>
          <cell r="J186" t="str">
            <v>Belanja Perjalanan Dinas Dalam Daerah</v>
          </cell>
          <cell r="K186"/>
          <cell r="L186"/>
          <cell r="M186">
            <v>9000000</v>
          </cell>
        </row>
        <row r="187">
          <cell r="I187" t="str">
            <v>1.04.1.04.01.01.17.05.5.2.2.15.02</v>
          </cell>
          <cell r="J187" t="str">
            <v>Belanja Perjalanan Dinas Luar Daerah</v>
          </cell>
          <cell r="K187"/>
          <cell r="L187"/>
          <cell r="M187">
            <v>6000000</v>
          </cell>
        </row>
        <row r="188">
          <cell r="I188" t="str">
            <v>Pemeliharaan Taman dalam Kota Benteng</v>
          </cell>
          <cell r="J188"/>
          <cell r="K188"/>
          <cell r="L188"/>
          <cell r="M188">
            <v>50000000</v>
          </cell>
        </row>
        <row r="189">
          <cell r="I189" t="str">
            <v>1.04.1.04.01.01.17.58.5.2.1.01.01</v>
          </cell>
          <cell r="J189" t="str">
            <v>Honorarium Panitia Pelaksana Kegiatan</v>
          </cell>
          <cell r="K189"/>
          <cell r="L189"/>
          <cell r="M189">
            <v>22200000</v>
          </cell>
        </row>
        <row r="190">
          <cell r="I190" t="str">
            <v>1.04.1.04.01.01.17.58.5.2.1.02.02</v>
          </cell>
          <cell r="J190" t="str">
            <v>Honorarium Pegawai Honorer / Tidak Tetap</v>
          </cell>
          <cell r="K190"/>
          <cell r="L190"/>
          <cell r="M190">
            <v>7200000</v>
          </cell>
        </row>
        <row r="191">
          <cell r="I191" t="str">
            <v>1.04.1.04.01.01.17.58.5.2.2.01.01</v>
          </cell>
          <cell r="J191" t="str">
            <v>Belanja Alat Tulis Kantor</v>
          </cell>
          <cell r="K191"/>
          <cell r="L191"/>
          <cell r="M191">
            <v>2751250</v>
          </cell>
        </row>
        <row r="192">
          <cell r="I192" t="str">
            <v>1.04.1.04.01.01.17.58.5.2.2.06.02</v>
          </cell>
          <cell r="J192" t="str">
            <v>Belanja Penggandaan</v>
          </cell>
          <cell r="K192"/>
          <cell r="L192"/>
          <cell r="M192">
            <v>948750</v>
          </cell>
        </row>
        <row r="193">
          <cell r="I193" t="str">
            <v>1.04.1.04.01.01.17.58.5.2.2.15.01</v>
          </cell>
          <cell r="J193" t="str">
            <v>Belanja Perjalanan Dinas Dalam Daerah</v>
          </cell>
          <cell r="K193"/>
          <cell r="L193"/>
          <cell r="M193">
            <v>6900000</v>
          </cell>
        </row>
        <row r="194">
          <cell r="I194" t="str">
            <v>1.04.1.04.01.01.17.58.5.2.2.20.06</v>
          </cell>
          <cell r="J194" t="str">
            <v>Belanja Pemeliharaan Aset Tetap Lainnya</v>
          </cell>
          <cell r="K194"/>
          <cell r="L194"/>
          <cell r="M194">
            <v>10000000</v>
          </cell>
        </row>
        <row r="195">
          <cell r="I195" t="str">
            <v>Penataan Halanan Depan Taman Pusaka Kota Benteng</v>
          </cell>
          <cell r="J195"/>
          <cell r="K195"/>
          <cell r="L195"/>
          <cell r="M195">
            <v>150000000</v>
          </cell>
        </row>
        <row r="196">
          <cell r="I196" t="str">
            <v>1.04.1.04.01.01.17.69.5.2.3.82.08</v>
          </cell>
          <cell r="J196" t="str">
            <v>Belanja Modal Aset Tetap Lainnya-Pengadaan Buku Arsitektur, Kesenian, Olah Raga</v>
          </cell>
          <cell r="K196"/>
          <cell r="L196"/>
          <cell r="M196">
            <v>150000000</v>
          </cell>
        </row>
        <row r="197">
          <cell r="I197" t="str">
            <v>Monitoring  Evaluasi Perencanaan dan Pengawasan Kegiatan Pemakaman</v>
          </cell>
          <cell r="J197"/>
          <cell r="K197"/>
          <cell r="L197"/>
          <cell r="M197">
            <v>129300000</v>
          </cell>
        </row>
        <row r="198">
          <cell r="I198" t="str">
            <v>1.04.1.04.01.01.17.59.5.2.1.01.01</v>
          </cell>
          <cell r="J198" t="str">
            <v>Honorarium Panitia Pelaksana Kegiatan</v>
          </cell>
          <cell r="K198"/>
          <cell r="L198"/>
          <cell r="M198">
            <v>2700000</v>
          </cell>
        </row>
        <row r="199">
          <cell r="I199" t="str">
            <v>1.04.1.04.01.01.17.59.5.2.1.01.08</v>
          </cell>
          <cell r="J199" t="str">
            <v>Honorarium Petugas</v>
          </cell>
          <cell r="K199"/>
          <cell r="L199"/>
          <cell r="M199">
            <v>12000000</v>
          </cell>
        </row>
        <row r="200">
          <cell r="I200" t="str">
            <v>1.04.1.04.01.01.17.59.5.2.1.02.02</v>
          </cell>
          <cell r="J200" t="str">
            <v>Honorarium Pegawai Honorer / Tidak Tetap</v>
          </cell>
          <cell r="K200"/>
          <cell r="L200"/>
          <cell r="M200">
            <v>61800000</v>
          </cell>
        </row>
        <row r="201">
          <cell r="I201" t="str">
            <v>1.04.1.04.01.01.17.59.5.2.2.01.01</v>
          </cell>
          <cell r="J201" t="str">
            <v>Belanja Alat Tulis Kantor</v>
          </cell>
          <cell r="K201"/>
          <cell r="L201"/>
          <cell r="M201">
            <v>3118000</v>
          </cell>
        </row>
        <row r="202">
          <cell r="I202" t="str">
            <v>1.04.1.04.01.01.17.59.5.2.2.02.13</v>
          </cell>
          <cell r="J202" t="str">
            <v>Belanja Bahan dan Peralatan</v>
          </cell>
          <cell r="K202"/>
          <cell r="L202"/>
          <cell r="M202">
            <v>6500000</v>
          </cell>
        </row>
        <row r="203">
          <cell r="I203" t="str">
            <v>1.04.1.04.01.01.17.59.5.2.2.03.12</v>
          </cell>
          <cell r="J203" t="str">
            <v>Belanja Jasa Pihak Ketiga</v>
          </cell>
          <cell r="K203"/>
          <cell r="L203"/>
          <cell r="M203">
            <v>19500000</v>
          </cell>
        </row>
        <row r="204">
          <cell r="I204" t="str">
            <v>1.04.1.04.01.01.17.59.5.2.2.06.02</v>
          </cell>
          <cell r="J204" t="str">
            <v>Belanja Penggandaan</v>
          </cell>
          <cell r="K204"/>
          <cell r="L204"/>
          <cell r="M204">
            <v>482000</v>
          </cell>
        </row>
        <row r="205">
          <cell r="I205" t="str">
            <v>1.04.1.04.01.01.17.59.5.2.2.08.01</v>
          </cell>
          <cell r="J205" t="str">
            <v>Belanja Sewa Mobilitas Darat</v>
          </cell>
          <cell r="K205"/>
          <cell r="L205"/>
          <cell r="M205">
            <v>2000000</v>
          </cell>
        </row>
        <row r="206">
          <cell r="I206" t="str">
            <v>1.04.1.04.01.01.17.59.5.2.2.15.01</v>
          </cell>
          <cell r="J206" t="str">
            <v>Belanja Perjalanan Dinas Dalam Daerah</v>
          </cell>
          <cell r="K206"/>
          <cell r="L206"/>
          <cell r="M206">
            <v>8200000</v>
          </cell>
        </row>
        <row r="207">
          <cell r="I207" t="str">
            <v>1.04.1.04.01.01.17.59.5.2.2.21.02</v>
          </cell>
          <cell r="J207" t="str">
            <v>Belanja Jasa Konsultan perencanaan</v>
          </cell>
          <cell r="K207"/>
          <cell r="L207"/>
          <cell r="M207">
            <v>7000000</v>
          </cell>
        </row>
        <row r="208">
          <cell r="I208" t="str">
            <v>1.04.1.04.01.01.17.59.5.2.2.21.03</v>
          </cell>
          <cell r="J208" t="str">
            <v>Belanja Jasa Konsultan pengawasan</v>
          </cell>
          <cell r="K208"/>
          <cell r="L208"/>
          <cell r="M208">
            <v>6000000</v>
          </cell>
        </row>
        <row r="209">
          <cell r="I209" t="str">
            <v>Pemagaran dan Penanggulan Pekuburan China</v>
          </cell>
          <cell r="J209"/>
          <cell r="K209"/>
          <cell r="L209"/>
          <cell r="M209">
            <v>100000000</v>
          </cell>
        </row>
        <row r="210">
          <cell r="I210" t="str">
            <v>1.04.1.04.01.01.17.60.5.2.3.49.27</v>
          </cell>
          <cell r="J210" t="str">
            <v xml:space="preserve">Belanja Modal Bangunan-Pengadaan Bangunan Gedung Tempat Kerja Lainnya </v>
          </cell>
          <cell r="K210"/>
          <cell r="L210"/>
          <cell r="M210">
            <v>100000000</v>
          </cell>
        </row>
        <row r="211">
          <cell r="I211" t="str">
            <v>Pembangunan Pagar Kuburan Lango-Lango</v>
          </cell>
          <cell r="J211"/>
          <cell r="K211"/>
          <cell r="L211"/>
          <cell r="M211">
            <v>130000000</v>
          </cell>
        </row>
        <row r="212">
          <cell r="I212" t="str">
            <v>1.04.1.04.01.01.17.61.5.2.3.49.27</v>
          </cell>
          <cell r="J212" t="str">
            <v xml:space="preserve">Belanja Modal Bangunan-Pengadaan Bangunan Gedung Tempat Kerja Lainnya </v>
          </cell>
          <cell r="K212"/>
          <cell r="L212"/>
          <cell r="M212">
            <v>130000000</v>
          </cell>
        </row>
        <row r="213">
          <cell r="I213" t="str">
            <v>Pembangunan Taman Dusun Parak Selatan</v>
          </cell>
          <cell r="J213"/>
          <cell r="K213"/>
          <cell r="L213"/>
          <cell r="M213">
            <v>100000000</v>
          </cell>
        </row>
        <row r="214">
          <cell r="I214" t="str">
            <v>1.04.1.04.01.01.17.62.5.2.3.82.08</v>
          </cell>
          <cell r="J214" t="str">
            <v>Belanja Modal Aset Tetap Lainnya-Pengadaan Buku Arsitektur, Kesenian, Olah Raga</v>
          </cell>
          <cell r="K214"/>
          <cell r="L214"/>
          <cell r="M214">
            <v>100000000</v>
          </cell>
        </row>
        <row r="215">
          <cell r="I215" t="str">
            <v>Monitoring  Evaluasi Perencanaan dan Pengawasan Kegiatan Jalan lingkungan dan Utilitas</v>
          </cell>
          <cell r="J215"/>
          <cell r="K215"/>
          <cell r="L215"/>
          <cell r="M215">
            <v>200000000</v>
          </cell>
        </row>
        <row r="216">
          <cell r="I216" t="str">
            <v>1.04.1.04.01.01.17.63.5.2.1.01.01</v>
          </cell>
          <cell r="J216" t="str">
            <v>Honorarium Panitia Pelaksana Kegiatan</v>
          </cell>
          <cell r="K216"/>
          <cell r="L216"/>
          <cell r="M216">
            <v>18000000</v>
          </cell>
        </row>
        <row r="217">
          <cell r="I217" t="str">
            <v>1.04.1.04.01.01.17.63.5.2.1.02.02</v>
          </cell>
          <cell r="J217" t="str">
            <v>Honorarium Pegawai Honorer / Tidak Tetap</v>
          </cell>
          <cell r="K217"/>
          <cell r="L217"/>
          <cell r="M217">
            <v>15000000</v>
          </cell>
        </row>
        <row r="218">
          <cell r="I218" t="str">
            <v>1.04.1.04.01.01.17.63.5.2.2.01.01</v>
          </cell>
          <cell r="J218" t="str">
            <v>Belanja Alat Tulis Kantor</v>
          </cell>
          <cell r="K218"/>
          <cell r="L218"/>
          <cell r="M218">
            <v>6548250</v>
          </cell>
        </row>
        <row r="219">
          <cell r="I219" t="str">
            <v>1.04.1.04.01.01.17.63.5.2.2.06.02</v>
          </cell>
          <cell r="J219" t="str">
            <v>Belanja Penggandaan</v>
          </cell>
          <cell r="K219"/>
          <cell r="L219"/>
          <cell r="M219">
            <v>2451750</v>
          </cell>
        </row>
        <row r="220">
          <cell r="I220" t="str">
            <v>1.04.1.04.01.01.17.63.5.2.2.08.01</v>
          </cell>
          <cell r="J220" t="str">
            <v>Belanja Sewa Mobilitas Darat</v>
          </cell>
          <cell r="K220"/>
          <cell r="L220"/>
          <cell r="M220">
            <v>2000000</v>
          </cell>
        </row>
        <row r="221">
          <cell r="I221" t="str">
            <v>1.04.1.04.01.01.17.63.5.2.2.15.01</v>
          </cell>
          <cell r="J221" t="str">
            <v>Belanja Perjalanan Dinas Dalam Daerah</v>
          </cell>
          <cell r="K221"/>
          <cell r="L221"/>
          <cell r="M221">
            <v>23000000</v>
          </cell>
        </row>
        <row r="222">
          <cell r="I222" t="str">
            <v>1.04.1.04.01.01.17.63.5.2.2.15.02</v>
          </cell>
          <cell r="J222" t="str">
            <v>Belanja Perjalanan Dinas Luar Daerah</v>
          </cell>
          <cell r="K222"/>
          <cell r="L222"/>
          <cell r="M222">
            <v>8000000</v>
          </cell>
        </row>
        <row r="223">
          <cell r="I223" t="str">
            <v>1.04.1.04.01.01.17.63.5.2.2.21.02</v>
          </cell>
          <cell r="J223" t="str">
            <v>Belanja Jasa Konsultan perencanaan</v>
          </cell>
          <cell r="K223"/>
          <cell r="L223"/>
          <cell r="M223">
            <v>70000000</v>
          </cell>
        </row>
        <row r="224">
          <cell r="I224" t="str">
            <v>1.04.1.04.01.01.17.63.5.2.2.21.03</v>
          </cell>
          <cell r="J224" t="str">
            <v>Belanja Jasa Konsultan pengawasan</v>
          </cell>
          <cell r="K224"/>
          <cell r="L224"/>
          <cell r="M224">
            <v>55000000</v>
          </cell>
        </row>
        <row r="225">
          <cell r="I225" t="str">
            <v>Koordinasi Terkait Bidang  PSU</v>
          </cell>
          <cell r="J225"/>
          <cell r="K225"/>
          <cell r="L225"/>
          <cell r="M225">
            <v>25000000</v>
          </cell>
        </row>
        <row r="226">
          <cell r="I226" t="str">
            <v>1.04.1.04.01.01.17.64.5.2.2.01.01</v>
          </cell>
          <cell r="J226" t="str">
            <v>Belanja Alat Tulis Kantor</v>
          </cell>
          <cell r="K226"/>
          <cell r="L226"/>
          <cell r="M226">
            <v>3426750</v>
          </cell>
        </row>
        <row r="227">
          <cell r="I227" t="str">
            <v>1.04.1.04.01.01.17.64.5.2.2.06.02</v>
          </cell>
          <cell r="J227" t="str">
            <v>Belanja Penggandaan</v>
          </cell>
          <cell r="K227"/>
          <cell r="L227"/>
          <cell r="M227">
            <v>1073250</v>
          </cell>
        </row>
        <row r="228">
          <cell r="I228" t="str">
            <v>1.04.1.04.01.01.17.64.5.2.2.08.01</v>
          </cell>
          <cell r="J228" t="str">
            <v>Belanja Sewa Mobilitas Darat</v>
          </cell>
          <cell r="K228"/>
          <cell r="L228"/>
          <cell r="M228">
            <v>2500000</v>
          </cell>
        </row>
        <row r="229">
          <cell r="I229" t="str">
            <v>1.04.1.04.01.01.17.64.5.2.2.15.01</v>
          </cell>
          <cell r="J229" t="str">
            <v>Belanja Perjalanan Dinas Dalam Daerah</v>
          </cell>
          <cell r="K229"/>
          <cell r="L229"/>
          <cell r="M229">
            <v>8000000</v>
          </cell>
        </row>
        <row r="230">
          <cell r="I230" t="str">
            <v>1.04.1.04.01.01.17.64.5.2.2.15.02</v>
          </cell>
          <cell r="J230" t="str">
            <v>Belanja Perjalanan Dinas Luar Daerah</v>
          </cell>
          <cell r="K230"/>
          <cell r="L230"/>
          <cell r="M230">
            <v>10000000</v>
          </cell>
        </row>
        <row r="231">
          <cell r="I231" t="str">
            <v>Pembangunan Jalan</v>
          </cell>
          <cell r="J231"/>
          <cell r="K231"/>
          <cell r="L231"/>
          <cell r="M231">
            <v>4365000000</v>
          </cell>
        </row>
        <row r="232">
          <cell r="I232" t="str">
            <v>1.04.1.04.01.01.17.65.5.2.3.59.05</v>
          </cell>
          <cell r="J232" t="str">
            <v>Belanja Modal Jalan, Irigasi dan Jaringan- Pengadaan Jalan Khusus</v>
          </cell>
          <cell r="K232"/>
          <cell r="L232"/>
          <cell r="M232">
            <v>4365000000</v>
          </cell>
        </row>
        <row r="233">
          <cell r="I233" t="str">
            <v>Rehabilitasi Jalan</v>
          </cell>
          <cell r="J233"/>
          <cell r="K233"/>
          <cell r="L233"/>
          <cell r="M233">
            <v>280000000</v>
          </cell>
        </row>
        <row r="234">
          <cell r="I234" t="str">
            <v>1.04.1.04.01.01.17.66.5.2.3.59.05</v>
          </cell>
          <cell r="J234" t="str">
            <v>Belanja Modal Jalan, Irigasi dan Jaringan- Pengadaan Jalan Khusus</v>
          </cell>
          <cell r="K234"/>
          <cell r="L234"/>
          <cell r="M234">
            <v>280000000</v>
          </cell>
        </row>
        <row r="235">
          <cell r="I235" t="str">
            <v>Pembangunan Tanggul Penahan Longsor Permukiman Desa Patilereng Kec. Bontosikuyu</v>
          </cell>
          <cell r="J235"/>
          <cell r="K235"/>
          <cell r="L235"/>
          <cell r="M235">
            <v>100000000</v>
          </cell>
        </row>
        <row r="236">
          <cell r="I236" t="str">
            <v>1.04.1.04.01.01.17.68.5.2.3.61.05</v>
          </cell>
          <cell r="J236" t="str">
            <v>Belanja Modal Pengadaan Bangunan Pengaman Irigasi</v>
          </cell>
          <cell r="K236"/>
          <cell r="L236"/>
          <cell r="M236">
            <v>100000000</v>
          </cell>
        </row>
        <row r="237">
          <cell r="I237" t="str">
            <v>Pembangunan Jalan Setapak (Lanjutan)</v>
          </cell>
          <cell r="J237"/>
          <cell r="K237"/>
          <cell r="L237"/>
          <cell r="M237">
            <v>133215930</v>
          </cell>
        </row>
        <row r="238">
          <cell r="I238" t="str">
            <v>1.04.1.04.01.01.17.25.5.2.3.59.05</v>
          </cell>
          <cell r="J238" t="str">
            <v>Belanja Modal Jalan, Irigasi dan Jaringan- Pengadaan Jalan Khusus</v>
          </cell>
          <cell r="K238"/>
          <cell r="L238"/>
          <cell r="M238">
            <v>133215930</v>
          </cell>
        </row>
        <row r="239">
          <cell r="I239" t="str">
            <v>Rehabilitasi Rumah Dinas (Lanjutan)</v>
          </cell>
          <cell r="J239"/>
          <cell r="K239"/>
          <cell r="L239"/>
          <cell r="M239">
            <v>3750000</v>
          </cell>
        </row>
        <row r="240">
          <cell r="I240" t="str">
            <v>1.04.1.04.01.01.17.72.5.2.3.50.02</v>
          </cell>
          <cell r="J240" t="str">
            <v>Belanja Modal Gedung dan Bangunan Pengadaan Rumah Negara Gol. II</v>
          </cell>
          <cell r="K240"/>
          <cell r="L240"/>
          <cell r="M240">
            <v>3750000</v>
          </cell>
        </row>
        <row r="241">
          <cell r="I241" t="str">
            <v>Pembangunan Taman (Lanjutan)</v>
          </cell>
          <cell r="J241"/>
          <cell r="K241"/>
          <cell r="L241"/>
          <cell r="M241">
            <v>12500000</v>
          </cell>
        </row>
        <row r="242">
          <cell r="I242" t="str">
            <v>1.04.1.04.01.01.17.71.5.2.3.82.08</v>
          </cell>
          <cell r="J242" t="str">
            <v>Belanja Modal Aset Tetap Lainnya-Pengadaan Buku Arsitektur, Kesenian, Olah Raga</v>
          </cell>
          <cell r="K242"/>
          <cell r="L242"/>
          <cell r="M242">
            <v>12500000</v>
          </cell>
        </row>
        <row r="243">
          <cell r="I243" t="str">
            <v>Pembangunan Pagar (Lanjutan)</v>
          </cell>
          <cell r="J243"/>
          <cell r="K243"/>
          <cell r="L243"/>
          <cell r="M243">
            <v>13000000</v>
          </cell>
        </row>
        <row r="244">
          <cell r="I244" t="str">
            <v>1.04.1.04.01.01.17.70.5.2.3.49.27</v>
          </cell>
          <cell r="J244" t="str">
            <v xml:space="preserve">Belanja Modal Bangunan-Pengadaan Bangunan Gedung Tempat Kerja Lainnya </v>
          </cell>
          <cell r="K244"/>
          <cell r="L244"/>
          <cell r="M244">
            <v>13000000</v>
          </cell>
        </row>
        <row r="245">
          <cell r="I245" t="str">
            <v>Pembangunan Tanggul (Lanjutan)</v>
          </cell>
          <cell r="J245"/>
          <cell r="K245"/>
          <cell r="L245"/>
          <cell r="M245">
            <v>1440000</v>
          </cell>
        </row>
        <row r="246">
          <cell r="I246" t="str">
            <v>1.04.1.04.01.01.17.73.5.2.3.64.05</v>
          </cell>
          <cell r="J246" t="str">
            <v>Belanja Modal Jalan, Irigasi dan Jaringan-Pengadaan Bangunan Pengaman Sungai dan Penanggulangan Bencana</v>
          </cell>
          <cell r="K246"/>
          <cell r="L246"/>
          <cell r="M246">
            <v>1440000</v>
          </cell>
        </row>
        <row r="247">
          <cell r="I247" t="str">
            <v>Monev, Perencanaan dan Pengawasan Kegiatan Sanitasi dan Air Limbah</v>
          </cell>
          <cell r="J247"/>
          <cell r="K247"/>
          <cell r="L247"/>
          <cell r="M247">
            <v>125000000</v>
          </cell>
        </row>
        <row r="248">
          <cell r="I248" t="str">
            <v>.1.04.01.01.16.07.5.2.1.01.01</v>
          </cell>
          <cell r="J248" t="str">
            <v>Honorarium Panitia Pelaksana Kegiatan</v>
          </cell>
          <cell r="K248"/>
          <cell r="L248"/>
          <cell r="M248">
            <v>21600000</v>
          </cell>
        </row>
        <row r="249">
          <cell r="I249" t="str">
            <v>.1.04.01.01.16.07.5.2.1.02.02</v>
          </cell>
          <cell r="J249" t="str">
            <v>Honorarium Pegawai Honorer / Tidak Tetap</v>
          </cell>
          <cell r="K249"/>
          <cell r="L249"/>
          <cell r="M249">
            <v>18000000</v>
          </cell>
        </row>
        <row r="250">
          <cell r="I250" t="str">
            <v>.1.04.01.01.16.07.5.2.2.01.01</v>
          </cell>
          <cell r="J250" t="str">
            <v>Belanja Alat Tulis Kantor</v>
          </cell>
          <cell r="K250"/>
          <cell r="L250"/>
          <cell r="M250">
            <v>5966750</v>
          </cell>
        </row>
        <row r="251">
          <cell r="I251" t="str">
            <v>.1.04.01.01.16.07.5.2.2.06.02</v>
          </cell>
          <cell r="J251" t="str">
            <v>Belanja Penggandaan</v>
          </cell>
          <cell r="K251"/>
          <cell r="L251"/>
          <cell r="M251">
            <v>2433250</v>
          </cell>
        </row>
        <row r="252">
          <cell r="I252" t="str">
            <v>.1.04.01.01.16.07.5.2.2.08.01</v>
          </cell>
          <cell r="J252" t="str">
            <v>Belanja Sewa Mobilitas Darat</v>
          </cell>
          <cell r="K252"/>
          <cell r="L252"/>
          <cell r="M252">
            <v>2000000</v>
          </cell>
        </row>
        <row r="253">
          <cell r="I253" t="str">
            <v>.1.04.01.01.16.07.5.2.2.15.01</v>
          </cell>
          <cell r="J253" t="str">
            <v>Belanja Perjalanan Dinas Dalam Daerah</v>
          </cell>
          <cell r="K253"/>
          <cell r="L253"/>
          <cell r="M253">
            <v>24500000</v>
          </cell>
        </row>
        <row r="254">
          <cell r="I254" t="str">
            <v>.1.04.01.01.16.07.5.2.2.15.02</v>
          </cell>
          <cell r="J254" t="str">
            <v>Belanja Perjalanan Dinas Luar Daerah</v>
          </cell>
          <cell r="K254"/>
          <cell r="L254"/>
          <cell r="M254">
            <v>8000000</v>
          </cell>
        </row>
        <row r="255">
          <cell r="I255" t="str">
            <v>.1.04.01.01.16.07.5.2.2.21.02</v>
          </cell>
          <cell r="J255" t="str">
            <v>Belanja Jasa Konsultan perencanaan</v>
          </cell>
          <cell r="K255"/>
          <cell r="L255"/>
          <cell r="M255">
            <v>23500000</v>
          </cell>
        </row>
        <row r="256">
          <cell r="I256" t="str">
            <v>.1.04.01.01.16.07.5.2.2.21.03</v>
          </cell>
          <cell r="J256" t="str">
            <v>Belanja Jasa Konsultan pengawasan</v>
          </cell>
          <cell r="K256"/>
          <cell r="L256"/>
          <cell r="M256">
            <v>19000000</v>
          </cell>
        </row>
        <row r="257">
          <cell r="I257" t="str">
            <v>Pembangunan Drainase Pekuburan Mangatti Utara</v>
          </cell>
          <cell r="J257"/>
          <cell r="K257"/>
          <cell r="L257"/>
          <cell r="M257">
            <v>100000000</v>
          </cell>
        </row>
        <row r="258">
          <cell r="I258" t="str">
            <v>.1.04.01.01.16.08.5.2.3.67.03</v>
          </cell>
          <cell r="J258" t="str">
            <v>Belanja Modal Jalan, Irigasi dan Jaringan- Pengadaan Bangunan Pembuangan Air Kotor</v>
          </cell>
          <cell r="K258"/>
          <cell r="L258"/>
          <cell r="M258">
            <v>100000000</v>
          </cell>
        </row>
        <row r="259">
          <cell r="I259" t="str">
            <v>Pembangunan Drainase di Dusun Kampung Tangnga</v>
          </cell>
          <cell r="J259"/>
          <cell r="K259"/>
          <cell r="L259"/>
          <cell r="M259">
            <v>75000000</v>
          </cell>
        </row>
        <row r="260">
          <cell r="I260" t="str">
            <v>.1.04.01.01.16.09.5.2.3.67.03</v>
          </cell>
          <cell r="J260" t="str">
            <v>Belanja Modal Jalan, Irigasi dan Jaringan- Pengadaan Bangunan Pembuangan Air Kotor</v>
          </cell>
          <cell r="K260"/>
          <cell r="L260"/>
          <cell r="M260">
            <v>75000000</v>
          </cell>
        </row>
        <row r="261">
          <cell r="I261" t="str">
            <v>Pembangunan Drainase  Samping KPPN Kelurahan Benteng Selatan</v>
          </cell>
          <cell r="J261"/>
          <cell r="K261"/>
          <cell r="L261"/>
          <cell r="M261">
            <v>50000000</v>
          </cell>
        </row>
        <row r="262">
          <cell r="I262" t="str">
            <v>.1.04.01.01.16.10.5.2.3.67.03</v>
          </cell>
          <cell r="J262" t="str">
            <v>Belanja Modal Jalan, Irigasi dan Jaringan- Pengadaan Bangunan Pembuangan Air Kotor</v>
          </cell>
          <cell r="K262"/>
          <cell r="L262"/>
          <cell r="M262">
            <v>50000000</v>
          </cell>
        </row>
        <row r="263">
          <cell r="I263" t="str">
            <v>Lanjutan Pembangunan Drainase Dusun Benteng Selatan</v>
          </cell>
          <cell r="J263"/>
          <cell r="K263"/>
          <cell r="L263"/>
          <cell r="M263">
            <v>150000000</v>
          </cell>
        </row>
        <row r="264">
          <cell r="I264" t="str">
            <v>.1.04.01.01.16.11.5.2.3.67.03</v>
          </cell>
          <cell r="J264" t="str">
            <v>Belanja Modal Jalan, Irigasi dan Jaringan- Pengadaan Bangunan Pembuangan Air Kotor</v>
          </cell>
          <cell r="K264"/>
          <cell r="L264"/>
          <cell r="M264">
            <v>150000000</v>
          </cell>
        </row>
        <row r="265">
          <cell r="I265" t="str">
            <v>Lanjutan Pembangunan Drainase Dusun Bonelambere</v>
          </cell>
          <cell r="J265"/>
          <cell r="K265"/>
          <cell r="L265"/>
          <cell r="M265">
            <v>100000000</v>
          </cell>
        </row>
        <row r="266">
          <cell r="I266" t="str">
            <v>.1.04.01.01.16.12.5.2.3.67.03</v>
          </cell>
          <cell r="J266" t="str">
            <v>Belanja Modal Jalan, Irigasi dan Jaringan- Pengadaan Bangunan Pembuangan Air Kotor</v>
          </cell>
          <cell r="K266"/>
          <cell r="L266"/>
          <cell r="M266">
            <v>100000000</v>
          </cell>
        </row>
        <row r="267">
          <cell r="I267" t="str">
            <v>Pembangunan Drainase Dusun Biring Balang Kec. Bontosikuyu</v>
          </cell>
          <cell r="J267"/>
          <cell r="K267"/>
          <cell r="L267"/>
          <cell r="M267">
            <v>75000000</v>
          </cell>
        </row>
        <row r="268">
          <cell r="I268" t="str">
            <v>.1.04.01.01.16.13.5.2.3.67.03</v>
          </cell>
          <cell r="J268" t="str">
            <v>Belanja Modal Jalan, Irigasi dan Jaringan- Pengadaan Bangunan Pembuangan Air Kotor</v>
          </cell>
          <cell r="K268"/>
          <cell r="L268"/>
          <cell r="M268">
            <v>75000000</v>
          </cell>
        </row>
        <row r="269">
          <cell r="I269"/>
          <cell r="J269"/>
          <cell r="K269"/>
          <cell r="L269"/>
          <cell r="M269"/>
        </row>
        <row r="270">
          <cell r="I270"/>
          <cell r="J270"/>
          <cell r="K270"/>
          <cell r="L270"/>
          <cell r="M270"/>
        </row>
        <row r="271">
          <cell r="I271"/>
          <cell r="J271"/>
          <cell r="K271"/>
          <cell r="L271"/>
          <cell r="M271"/>
        </row>
        <row r="272">
          <cell r="I272"/>
          <cell r="J272"/>
          <cell r="K272"/>
          <cell r="L272"/>
          <cell r="M272"/>
        </row>
        <row r="273">
          <cell r="I273"/>
          <cell r="J273"/>
          <cell r="K273"/>
          <cell r="L273"/>
          <cell r="M273"/>
        </row>
        <row r="274">
          <cell r="I274"/>
          <cell r="J274"/>
          <cell r="K274"/>
          <cell r="L274"/>
          <cell r="M274"/>
        </row>
        <row r="275">
          <cell r="I275"/>
          <cell r="J275"/>
          <cell r="K275"/>
          <cell r="L275"/>
          <cell r="M275"/>
        </row>
        <row r="276">
          <cell r="I276"/>
          <cell r="J276"/>
          <cell r="K276"/>
          <cell r="L276"/>
          <cell r="M276"/>
        </row>
        <row r="277">
          <cell r="I277"/>
          <cell r="J277"/>
          <cell r="K277"/>
          <cell r="L277"/>
          <cell r="M277"/>
        </row>
        <row r="278">
          <cell r="I278"/>
          <cell r="J278"/>
          <cell r="K278"/>
          <cell r="L278"/>
          <cell r="M278"/>
        </row>
        <row r="279">
          <cell r="I279"/>
          <cell r="J279"/>
          <cell r="K279"/>
          <cell r="L279"/>
          <cell r="M279"/>
        </row>
        <row r="280">
          <cell r="I280"/>
          <cell r="J280"/>
          <cell r="K280"/>
          <cell r="L280"/>
          <cell r="M280"/>
        </row>
        <row r="281">
          <cell r="I281"/>
          <cell r="J281"/>
          <cell r="K281"/>
          <cell r="L281"/>
          <cell r="M281"/>
        </row>
        <row r="282">
          <cell r="I282"/>
          <cell r="J282"/>
          <cell r="K282"/>
          <cell r="L282"/>
          <cell r="M282"/>
        </row>
        <row r="283">
          <cell r="I283"/>
          <cell r="J283"/>
          <cell r="K283"/>
          <cell r="L283"/>
          <cell r="M283"/>
        </row>
        <row r="284">
          <cell r="I284"/>
          <cell r="J284"/>
          <cell r="K284"/>
          <cell r="L284"/>
          <cell r="M284"/>
        </row>
        <row r="285">
          <cell r="I285"/>
          <cell r="J285"/>
          <cell r="K285"/>
          <cell r="L285"/>
          <cell r="M285"/>
        </row>
        <row r="286">
          <cell r="I286"/>
          <cell r="J286"/>
          <cell r="K286"/>
          <cell r="L286"/>
          <cell r="M286"/>
        </row>
        <row r="287">
          <cell r="I287"/>
          <cell r="J287"/>
          <cell r="K287"/>
          <cell r="L287"/>
          <cell r="M287"/>
        </row>
        <row r="288">
          <cell r="I288"/>
          <cell r="J288"/>
          <cell r="K288"/>
          <cell r="L288"/>
          <cell r="M288"/>
        </row>
        <row r="289">
          <cell r="I289"/>
          <cell r="J289"/>
          <cell r="K289"/>
          <cell r="L289"/>
          <cell r="M289"/>
        </row>
        <row r="290">
          <cell r="I290"/>
          <cell r="J290"/>
          <cell r="K290"/>
          <cell r="L290"/>
          <cell r="M290"/>
        </row>
        <row r="291">
          <cell r="I291"/>
          <cell r="J291"/>
          <cell r="K291"/>
          <cell r="L291"/>
          <cell r="M291"/>
        </row>
        <row r="292">
          <cell r="I292"/>
          <cell r="J292"/>
          <cell r="K292"/>
          <cell r="L292"/>
          <cell r="M292"/>
        </row>
        <row r="293">
          <cell r="I293"/>
          <cell r="J293"/>
          <cell r="K293"/>
          <cell r="L293"/>
          <cell r="M293"/>
        </row>
        <row r="294">
          <cell r="I294"/>
          <cell r="J294"/>
          <cell r="K294"/>
          <cell r="L294"/>
          <cell r="M294"/>
        </row>
        <row r="295">
          <cell r="I295"/>
          <cell r="J295"/>
          <cell r="K295"/>
          <cell r="L295"/>
          <cell r="M295"/>
        </row>
        <row r="296">
          <cell r="I296"/>
          <cell r="J296"/>
          <cell r="K296"/>
          <cell r="L296"/>
          <cell r="M296"/>
        </row>
        <row r="297">
          <cell r="I297"/>
          <cell r="J297"/>
          <cell r="K297"/>
          <cell r="L297"/>
          <cell r="M297"/>
        </row>
        <row r="298">
          <cell r="I298"/>
          <cell r="J298"/>
          <cell r="K298"/>
          <cell r="L298"/>
          <cell r="M298"/>
        </row>
        <row r="299">
          <cell r="I299"/>
          <cell r="J299"/>
          <cell r="K299"/>
          <cell r="L299"/>
          <cell r="M299"/>
        </row>
        <row r="300">
          <cell r="I300"/>
          <cell r="J300"/>
          <cell r="K300"/>
          <cell r="L300"/>
          <cell r="M300"/>
        </row>
        <row r="301">
          <cell r="I301"/>
          <cell r="J301"/>
          <cell r="K301"/>
          <cell r="L301"/>
          <cell r="M301"/>
        </row>
        <row r="302">
          <cell r="I302"/>
          <cell r="J302"/>
          <cell r="K302"/>
          <cell r="L302"/>
          <cell r="M302"/>
        </row>
        <row r="303">
          <cell r="I303"/>
          <cell r="J303"/>
          <cell r="K303"/>
          <cell r="L303"/>
          <cell r="M303"/>
        </row>
        <row r="304">
          <cell r="I304"/>
          <cell r="J304"/>
          <cell r="K304"/>
          <cell r="L304"/>
          <cell r="M304"/>
        </row>
        <row r="305">
          <cell r="I305"/>
          <cell r="J305"/>
          <cell r="K305"/>
          <cell r="L305"/>
          <cell r="M305"/>
        </row>
        <row r="306">
          <cell r="I306"/>
          <cell r="J306"/>
          <cell r="K306"/>
          <cell r="L306"/>
          <cell r="M306"/>
        </row>
        <row r="307">
          <cell r="I307"/>
          <cell r="J307"/>
          <cell r="K307"/>
          <cell r="L307"/>
          <cell r="M307"/>
        </row>
        <row r="308">
          <cell r="I308"/>
          <cell r="J308"/>
          <cell r="K308"/>
          <cell r="L308"/>
          <cell r="M308"/>
        </row>
        <row r="309">
          <cell r="I309"/>
          <cell r="J309"/>
          <cell r="K309"/>
          <cell r="L309"/>
          <cell r="M309"/>
        </row>
        <row r="310">
          <cell r="I310"/>
          <cell r="J310"/>
          <cell r="K310"/>
          <cell r="L310"/>
          <cell r="M310"/>
        </row>
        <row r="311">
          <cell r="I311"/>
          <cell r="J311"/>
          <cell r="K311"/>
          <cell r="L311"/>
          <cell r="M311"/>
        </row>
        <row r="312">
          <cell r="I312"/>
          <cell r="J312"/>
          <cell r="K312"/>
          <cell r="L312"/>
          <cell r="M312"/>
        </row>
        <row r="313">
          <cell r="I313"/>
          <cell r="J313"/>
          <cell r="K313"/>
          <cell r="L313"/>
          <cell r="M313"/>
        </row>
        <row r="314">
          <cell r="I314"/>
          <cell r="J314"/>
          <cell r="K314"/>
          <cell r="L314"/>
          <cell r="M314"/>
        </row>
        <row r="315">
          <cell r="I315"/>
          <cell r="J315"/>
          <cell r="K315"/>
          <cell r="L315"/>
          <cell r="M315"/>
        </row>
        <row r="316">
          <cell r="I316"/>
          <cell r="J316"/>
          <cell r="K316"/>
          <cell r="L316"/>
          <cell r="M316"/>
        </row>
        <row r="317">
          <cell r="I317"/>
          <cell r="J317"/>
          <cell r="K317"/>
          <cell r="L317"/>
          <cell r="M317"/>
        </row>
        <row r="318">
          <cell r="I318"/>
          <cell r="J318"/>
          <cell r="K318"/>
          <cell r="L318"/>
          <cell r="M318"/>
        </row>
        <row r="319">
          <cell r="I319"/>
          <cell r="J319"/>
          <cell r="K319"/>
          <cell r="L319"/>
          <cell r="M319"/>
        </row>
        <row r="320">
          <cell r="I320"/>
          <cell r="J320"/>
          <cell r="K320"/>
          <cell r="L320"/>
          <cell r="M320"/>
        </row>
        <row r="321">
          <cell r="I321"/>
          <cell r="J321"/>
          <cell r="K321"/>
          <cell r="L321"/>
          <cell r="M321"/>
        </row>
        <row r="322">
          <cell r="I322"/>
          <cell r="J322"/>
          <cell r="K322"/>
          <cell r="L322"/>
          <cell r="M322"/>
        </row>
        <row r="323">
          <cell r="I323"/>
          <cell r="J323"/>
          <cell r="K323"/>
          <cell r="L323"/>
          <cell r="M323"/>
        </row>
        <row r="324">
          <cell r="I324"/>
          <cell r="J324"/>
          <cell r="K324"/>
          <cell r="L324"/>
          <cell r="M324"/>
        </row>
        <row r="325">
          <cell r="I325"/>
          <cell r="J325"/>
          <cell r="K325"/>
          <cell r="L325"/>
          <cell r="M325"/>
        </row>
        <row r="326">
          <cell r="I326"/>
          <cell r="J326"/>
          <cell r="K326"/>
          <cell r="L326"/>
          <cell r="M326"/>
        </row>
        <row r="327">
          <cell r="I327"/>
          <cell r="J327"/>
          <cell r="K327"/>
          <cell r="L327"/>
          <cell r="M327"/>
        </row>
        <row r="328">
          <cell r="I328"/>
          <cell r="J328"/>
          <cell r="K328"/>
          <cell r="L328"/>
          <cell r="M328"/>
        </row>
        <row r="329">
          <cell r="I329"/>
          <cell r="J329"/>
          <cell r="K329"/>
          <cell r="L329"/>
          <cell r="M329"/>
        </row>
        <row r="330">
          <cell r="I330"/>
          <cell r="J330"/>
          <cell r="K330"/>
          <cell r="L330"/>
          <cell r="M330"/>
        </row>
        <row r="331">
          <cell r="I331"/>
          <cell r="J331"/>
          <cell r="K331"/>
          <cell r="L331"/>
          <cell r="M331"/>
        </row>
        <row r="332">
          <cell r="I332"/>
          <cell r="J332"/>
          <cell r="K332"/>
          <cell r="L332"/>
          <cell r="M332"/>
        </row>
        <row r="333">
          <cell r="I333"/>
          <cell r="J333"/>
          <cell r="K333"/>
          <cell r="L333"/>
          <cell r="M333"/>
        </row>
        <row r="334">
          <cell r="I334"/>
          <cell r="J334"/>
          <cell r="K334"/>
          <cell r="L334"/>
          <cell r="M334"/>
        </row>
        <row r="335">
          <cell r="I335"/>
          <cell r="J335"/>
          <cell r="K335"/>
          <cell r="L335"/>
          <cell r="M335"/>
        </row>
        <row r="336">
          <cell r="I336"/>
          <cell r="J336"/>
          <cell r="K336"/>
          <cell r="L336"/>
          <cell r="M336"/>
        </row>
        <row r="337">
          <cell r="I337"/>
          <cell r="J337"/>
          <cell r="K337"/>
          <cell r="L337"/>
          <cell r="M337"/>
        </row>
        <row r="338">
          <cell r="I338"/>
          <cell r="J338"/>
          <cell r="K338"/>
          <cell r="L338"/>
          <cell r="M338"/>
        </row>
        <row r="339">
          <cell r="I339"/>
          <cell r="J339"/>
          <cell r="K339"/>
          <cell r="L339"/>
          <cell r="M339"/>
        </row>
        <row r="340">
          <cell r="I340"/>
          <cell r="J340"/>
          <cell r="K340"/>
          <cell r="L340"/>
          <cell r="M340"/>
        </row>
        <row r="341">
          <cell r="I341"/>
          <cell r="J341"/>
          <cell r="K341"/>
          <cell r="L341"/>
          <cell r="M341"/>
        </row>
        <row r="342">
          <cell r="I342"/>
          <cell r="J342"/>
          <cell r="K342"/>
          <cell r="L342"/>
          <cell r="M342"/>
        </row>
        <row r="343">
          <cell r="I343"/>
          <cell r="J343"/>
          <cell r="K343"/>
          <cell r="L343"/>
          <cell r="M343"/>
        </row>
        <row r="344">
          <cell r="I344"/>
          <cell r="J344"/>
          <cell r="K344"/>
          <cell r="L344"/>
          <cell r="M344"/>
        </row>
        <row r="345">
          <cell r="I345"/>
          <cell r="J345"/>
          <cell r="K345"/>
          <cell r="L345"/>
          <cell r="M345"/>
        </row>
        <row r="346">
          <cell r="I346"/>
          <cell r="J346"/>
          <cell r="K346"/>
          <cell r="L346"/>
          <cell r="M346"/>
        </row>
        <row r="347">
          <cell r="I347"/>
          <cell r="J347"/>
          <cell r="K347"/>
          <cell r="L347"/>
          <cell r="M347"/>
        </row>
        <row r="348">
          <cell r="I348"/>
          <cell r="J348"/>
          <cell r="K348"/>
          <cell r="L348"/>
          <cell r="M348"/>
        </row>
        <row r="349">
          <cell r="I349"/>
          <cell r="J349"/>
          <cell r="K349"/>
          <cell r="L349"/>
          <cell r="M349"/>
        </row>
        <row r="350">
          <cell r="I350"/>
          <cell r="J350"/>
          <cell r="K350"/>
          <cell r="L350"/>
          <cell r="M350"/>
        </row>
        <row r="351">
          <cell r="I351"/>
          <cell r="J351"/>
          <cell r="K351"/>
          <cell r="L351"/>
          <cell r="M351"/>
        </row>
        <row r="352">
          <cell r="I352"/>
          <cell r="J352"/>
          <cell r="K352"/>
          <cell r="L352"/>
          <cell r="M352"/>
        </row>
        <row r="353">
          <cell r="I353"/>
          <cell r="J353"/>
          <cell r="K353"/>
          <cell r="L353"/>
          <cell r="M353"/>
        </row>
        <row r="354">
          <cell r="I354"/>
          <cell r="J354"/>
          <cell r="K354"/>
          <cell r="L354"/>
          <cell r="M354"/>
        </row>
        <row r="355">
          <cell r="I355"/>
          <cell r="J355"/>
          <cell r="K355"/>
          <cell r="L355"/>
          <cell r="M355"/>
        </row>
        <row r="356">
          <cell r="I356"/>
          <cell r="J356"/>
          <cell r="K356"/>
          <cell r="L356"/>
          <cell r="M356"/>
        </row>
        <row r="357">
          <cell r="I357"/>
          <cell r="J357"/>
          <cell r="K357"/>
          <cell r="L357"/>
          <cell r="M357"/>
        </row>
        <row r="358">
          <cell r="I358"/>
          <cell r="J358"/>
          <cell r="K358"/>
          <cell r="L358"/>
          <cell r="M358"/>
        </row>
        <row r="359">
          <cell r="I359"/>
          <cell r="J359"/>
          <cell r="K359"/>
          <cell r="L359"/>
          <cell r="M359"/>
        </row>
        <row r="360">
          <cell r="I360"/>
          <cell r="J360"/>
          <cell r="K360"/>
          <cell r="L360"/>
          <cell r="M360"/>
        </row>
        <row r="361">
          <cell r="I361"/>
          <cell r="J361"/>
          <cell r="K361"/>
          <cell r="L361"/>
          <cell r="M361"/>
        </row>
        <row r="362">
          <cell r="I362"/>
          <cell r="J362"/>
          <cell r="K362"/>
          <cell r="L362"/>
          <cell r="M362"/>
        </row>
        <row r="363">
          <cell r="I363"/>
          <cell r="J363"/>
          <cell r="K363"/>
          <cell r="L363"/>
          <cell r="M363"/>
        </row>
        <row r="364">
          <cell r="I364"/>
          <cell r="J364"/>
          <cell r="K364"/>
          <cell r="L364"/>
          <cell r="M364"/>
        </row>
        <row r="365">
          <cell r="I365"/>
          <cell r="J365"/>
          <cell r="K365"/>
          <cell r="L365"/>
          <cell r="M365"/>
        </row>
        <row r="366">
          <cell r="I366"/>
          <cell r="J366"/>
          <cell r="K366"/>
          <cell r="L366"/>
          <cell r="M366"/>
        </row>
        <row r="367">
          <cell r="I367"/>
          <cell r="J367"/>
          <cell r="K367"/>
          <cell r="L367"/>
          <cell r="M367"/>
        </row>
        <row r="368">
          <cell r="I368"/>
          <cell r="J368"/>
          <cell r="K368"/>
          <cell r="L368"/>
          <cell r="M368"/>
        </row>
        <row r="369">
          <cell r="I369"/>
          <cell r="J369"/>
          <cell r="K369"/>
          <cell r="L369"/>
          <cell r="M369"/>
        </row>
        <row r="370">
          <cell r="I370"/>
          <cell r="J370"/>
          <cell r="K370"/>
          <cell r="L370"/>
          <cell r="M370"/>
        </row>
        <row r="371">
          <cell r="I371"/>
          <cell r="J371"/>
          <cell r="K371"/>
          <cell r="L371"/>
          <cell r="M371"/>
        </row>
        <row r="372">
          <cell r="I372"/>
          <cell r="J372"/>
          <cell r="K372"/>
          <cell r="L372"/>
          <cell r="M372"/>
        </row>
        <row r="373">
          <cell r="I373"/>
          <cell r="J373"/>
          <cell r="K373"/>
          <cell r="L373"/>
          <cell r="M373"/>
        </row>
        <row r="374">
          <cell r="I374"/>
          <cell r="J374"/>
          <cell r="K374"/>
          <cell r="L374"/>
          <cell r="M374"/>
        </row>
        <row r="375">
          <cell r="I375"/>
          <cell r="J375"/>
          <cell r="K375"/>
          <cell r="L375"/>
          <cell r="M375"/>
        </row>
        <row r="376">
          <cell r="I376"/>
          <cell r="J376"/>
          <cell r="K376"/>
          <cell r="L376"/>
          <cell r="M376"/>
        </row>
        <row r="377">
          <cell r="I377"/>
          <cell r="J377"/>
          <cell r="K377"/>
          <cell r="L377"/>
          <cell r="M377">
            <v>18723905930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E9C2B4-ED4C-43AB-98FD-EACDD45B05AC}">
  <sheetPr>
    <tabColor rgb="FF336600"/>
  </sheetPr>
  <dimension ref="A1:Q104"/>
  <sheetViews>
    <sheetView topLeftCell="D88" zoomScaleNormal="100" zoomScaleSheetLayoutView="87" workbookViewId="0">
      <selection activeCell="G101" sqref="G101"/>
    </sheetView>
  </sheetViews>
  <sheetFormatPr defaultColWidth="9.140625" defaultRowHeight="16.5" x14ac:dyDescent="0.3"/>
  <cols>
    <col min="1" max="1" width="4.140625" style="1" customWidth="1"/>
    <col min="2" max="2" width="4.7109375" style="4" customWidth="1"/>
    <col min="3" max="3" width="4" style="4" customWidth="1"/>
    <col min="4" max="6" width="2.5703125" style="1" customWidth="1"/>
    <col min="7" max="7" width="53.42578125" style="1" customWidth="1"/>
    <col min="8" max="8" width="17.5703125" style="1" customWidth="1"/>
    <col min="9" max="9" width="8.85546875" style="1" customWidth="1"/>
    <col min="10" max="10" width="9.140625" style="2" customWidth="1"/>
    <col min="11" max="11" width="11.140625" style="2" customWidth="1"/>
    <col min="12" max="12" width="9.140625" style="2" customWidth="1"/>
    <col min="13" max="13" width="17" style="3" customWidth="1"/>
    <col min="14" max="14" width="7.85546875" style="3" customWidth="1"/>
    <col min="15" max="17" width="15.140625" style="2" customWidth="1"/>
    <col min="18" max="260" width="9.140625" style="1"/>
    <col min="261" max="261" width="5.42578125" style="1" customWidth="1"/>
    <col min="262" max="262" width="53.42578125" style="1" customWidth="1"/>
    <col min="263" max="263" width="13.7109375" style="1" customWidth="1"/>
    <col min="264" max="264" width="8" style="1" customWidth="1"/>
    <col min="265" max="265" width="8.28515625" style="1" customWidth="1"/>
    <col min="266" max="266" width="14.140625" style="1" customWidth="1"/>
    <col min="267" max="267" width="10" style="1" customWidth="1"/>
    <col min="268" max="268" width="15.140625" style="1" customWidth="1"/>
    <col min="269" max="269" width="7.7109375" style="1" customWidth="1"/>
    <col min="270" max="270" width="11.85546875" style="1" customWidth="1"/>
    <col min="271" max="271" width="18.5703125" style="1" customWidth="1"/>
    <col min="272" max="272" width="10.42578125" style="1" customWidth="1"/>
    <col min="273" max="273" width="10.7109375" style="1" bestFit="1" customWidth="1"/>
    <col min="274" max="516" width="9.140625" style="1"/>
    <col min="517" max="517" width="5.42578125" style="1" customWidth="1"/>
    <col min="518" max="518" width="53.42578125" style="1" customWidth="1"/>
    <col min="519" max="519" width="13.7109375" style="1" customWidth="1"/>
    <col min="520" max="520" width="8" style="1" customWidth="1"/>
    <col min="521" max="521" width="8.28515625" style="1" customWidth="1"/>
    <col min="522" max="522" width="14.140625" style="1" customWidth="1"/>
    <col min="523" max="523" width="10" style="1" customWidth="1"/>
    <col min="524" max="524" width="15.140625" style="1" customWidth="1"/>
    <col min="525" max="525" width="7.7109375" style="1" customWidth="1"/>
    <col min="526" max="526" width="11.85546875" style="1" customWidth="1"/>
    <col min="527" max="527" width="18.5703125" style="1" customWidth="1"/>
    <col min="528" max="528" width="10.42578125" style="1" customWidth="1"/>
    <col min="529" max="529" width="10.7109375" style="1" bestFit="1" customWidth="1"/>
    <col min="530" max="772" width="9.140625" style="1"/>
    <col min="773" max="773" width="5.42578125" style="1" customWidth="1"/>
    <col min="774" max="774" width="53.42578125" style="1" customWidth="1"/>
    <col min="775" max="775" width="13.7109375" style="1" customWidth="1"/>
    <col min="776" max="776" width="8" style="1" customWidth="1"/>
    <col min="777" max="777" width="8.28515625" style="1" customWidth="1"/>
    <col min="778" max="778" width="14.140625" style="1" customWidth="1"/>
    <col min="779" max="779" width="10" style="1" customWidth="1"/>
    <col min="780" max="780" width="15.140625" style="1" customWidth="1"/>
    <col min="781" max="781" width="7.7109375" style="1" customWidth="1"/>
    <col min="782" max="782" width="11.85546875" style="1" customWidth="1"/>
    <col min="783" max="783" width="18.5703125" style="1" customWidth="1"/>
    <col min="784" max="784" width="10.42578125" style="1" customWidth="1"/>
    <col min="785" max="785" width="10.7109375" style="1" bestFit="1" customWidth="1"/>
    <col min="786" max="1028" width="9.140625" style="1"/>
    <col min="1029" max="1029" width="5.42578125" style="1" customWidth="1"/>
    <col min="1030" max="1030" width="53.42578125" style="1" customWidth="1"/>
    <col min="1031" max="1031" width="13.7109375" style="1" customWidth="1"/>
    <col min="1032" max="1032" width="8" style="1" customWidth="1"/>
    <col min="1033" max="1033" width="8.28515625" style="1" customWidth="1"/>
    <col min="1034" max="1034" width="14.140625" style="1" customWidth="1"/>
    <col min="1035" max="1035" width="10" style="1" customWidth="1"/>
    <col min="1036" max="1036" width="15.140625" style="1" customWidth="1"/>
    <col min="1037" max="1037" width="7.7109375" style="1" customWidth="1"/>
    <col min="1038" max="1038" width="11.85546875" style="1" customWidth="1"/>
    <col min="1039" max="1039" width="18.5703125" style="1" customWidth="1"/>
    <col min="1040" max="1040" width="10.42578125" style="1" customWidth="1"/>
    <col min="1041" max="1041" width="10.7109375" style="1" bestFit="1" customWidth="1"/>
    <col min="1042" max="1284" width="9.140625" style="1"/>
    <col min="1285" max="1285" width="5.42578125" style="1" customWidth="1"/>
    <col min="1286" max="1286" width="53.42578125" style="1" customWidth="1"/>
    <col min="1287" max="1287" width="13.7109375" style="1" customWidth="1"/>
    <col min="1288" max="1288" width="8" style="1" customWidth="1"/>
    <col min="1289" max="1289" width="8.28515625" style="1" customWidth="1"/>
    <col min="1290" max="1290" width="14.140625" style="1" customWidth="1"/>
    <col min="1291" max="1291" width="10" style="1" customWidth="1"/>
    <col min="1292" max="1292" width="15.140625" style="1" customWidth="1"/>
    <col min="1293" max="1293" width="7.7109375" style="1" customWidth="1"/>
    <col min="1294" max="1294" width="11.85546875" style="1" customWidth="1"/>
    <col min="1295" max="1295" width="18.5703125" style="1" customWidth="1"/>
    <col min="1296" max="1296" width="10.42578125" style="1" customWidth="1"/>
    <col min="1297" max="1297" width="10.7109375" style="1" bestFit="1" customWidth="1"/>
    <col min="1298" max="1540" width="9.140625" style="1"/>
    <col min="1541" max="1541" width="5.42578125" style="1" customWidth="1"/>
    <col min="1542" max="1542" width="53.42578125" style="1" customWidth="1"/>
    <col min="1543" max="1543" width="13.7109375" style="1" customWidth="1"/>
    <col min="1544" max="1544" width="8" style="1" customWidth="1"/>
    <col min="1545" max="1545" width="8.28515625" style="1" customWidth="1"/>
    <col min="1546" max="1546" width="14.140625" style="1" customWidth="1"/>
    <col min="1547" max="1547" width="10" style="1" customWidth="1"/>
    <col min="1548" max="1548" width="15.140625" style="1" customWidth="1"/>
    <col min="1549" max="1549" width="7.7109375" style="1" customWidth="1"/>
    <col min="1550" max="1550" width="11.85546875" style="1" customWidth="1"/>
    <col min="1551" max="1551" width="18.5703125" style="1" customWidth="1"/>
    <col min="1552" max="1552" width="10.42578125" style="1" customWidth="1"/>
    <col min="1553" max="1553" width="10.7109375" style="1" bestFit="1" customWidth="1"/>
    <col min="1554" max="1796" width="9.140625" style="1"/>
    <col min="1797" max="1797" width="5.42578125" style="1" customWidth="1"/>
    <col min="1798" max="1798" width="53.42578125" style="1" customWidth="1"/>
    <col min="1799" max="1799" width="13.7109375" style="1" customWidth="1"/>
    <col min="1800" max="1800" width="8" style="1" customWidth="1"/>
    <col min="1801" max="1801" width="8.28515625" style="1" customWidth="1"/>
    <col min="1802" max="1802" width="14.140625" style="1" customWidth="1"/>
    <col min="1803" max="1803" width="10" style="1" customWidth="1"/>
    <col min="1804" max="1804" width="15.140625" style="1" customWidth="1"/>
    <col min="1805" max="1805" width="7.7109375" style="1" customWidth="1"/>
    <col min="1806" max="1806" width="11.85546875" style="1" customWidth="1"/>
    <col min="1807" max="1807" width="18.5703125" style="1" customWidth="1"/>
    <col min="1808" max="1808" width="10.42578125" style="1" customWidth="1"/>
    <col min="1809" max="1809" width="10.7109375" style="1" bestFit="1" customWidth="1"/>
    <col min="1810" max="2052" width="9.140625" style="1"/>
    <col min="2053" max="2053" width="5.42578125" style="1" customWidth="1"/>
    <col min="2054" max="2054" width="53.42578125" style="1" customWidth="1"/>
    <col min="2055" max="2055" width="13.7109375" style="1" customWidth="1"/>
    <col min="2056" max="2056" width="8" style="1" customWidth="1"/>
    <col min="2057" max="2057" width="8.28515625" style="1" customWidth="1"/>
    <col min="2058" max="2058" width="14.140625" style="1" customWidth="1"/>
    <col min="2059" max="2059" width="10" style="1" customWidth="1"/>
    <col min="2060" max="2060" width="15.140625" style="1" customWidth="1"/>
    <col min="2061" max="2061" width="7.7109375" style="1" customWidth="1"/>
    <col min="2062" max="2062" width="11.85546875" style="1" customWidth="1"/>
    <col min="2063" max="2063" width="18.5703125" style="1" customWidth="1"/>
    <col min="2064" max="2064" width="10.42578125" style="1" customWidth="1"/>
    <col min="2065" max="2065" width="10.7109375" style="1" bestFit="1" customWidth="1"/>
    <col min="2066" max="2308" width="9.140625" style="1"/>
    <col min="2309" max="2309" width="5.42578125" style="1" customWidth="1"/>
    <col min="2310" max="2310" width="53.42578125" style="1" customWidth="1"/>
    <col min="2311" max="2311" width="13.7109375" style="1" customWidth="1"/>
    <col min="2312" max="2312" width="8" style="1" customWidth="1"/>
    <col min="2313" max="2313" width="8.28515625" style="1" customWidth="1"/>
    <col min="2314" max="2314" width="14.140625" style="1" customWidth="1"/>
    <col min="2315" max="2315" width="10" style="1" customWidth="1"/>
    <col min="2316" max="2316" width="15.140625" style="1" customWidth="1"/>
    <col min="2317" max="2317" width="7.7109375" style="1" customWidth="1"/>
    <col min="2318" max="2318" width="11.85546875" style="1" customWidth="1"/>
    <col min="2319" max="2319" width="18.5703125" style="1" customWidth="1"/>
    <col min="2320" max="2320" width="10.42578125" style="1" customWidth="1"/>
    <col min="2321" max="2321" width="10.7109375" style="1" bestFit="1" customWidth="1"/>
    <col min="2322" max="2564" width="9.140625" style="1"/>
    <col min="2565" max="2565" width="5.42578125" style="1" customWidth="1"/>
    <col min="2566" max="2566" width="53.42578125" style="1" customWidth="1"/>
    <col min="2567" max="2567" width="13.7109375" style="1" customWidth="1"/>
    <col min="2568" max="2568" width="8" style="1" customWidth="1"/>
    <col min="2569" max="2569" width="8.28515625" style="1" customWidth="1"/>
    <col min="2570" max="2570" width="14.140625" style="1" customWidth="1"/>
    <col min="2571" max="2571" width="10" style="1" customWidth="1"/>
    <col min="2572" max="2572" width="15.140625" style="1" customWidth="1"/>
    <col min="2573" max="2573" width="7.7109375" style="1" customWidth="1"/>
    <col min="2574" max="2574" width="11.85546875" style="1" customWidth="1"/>
    <col min="2575" max="2575" width="18.5703125" style="1" customWidth="1"/>
    <col min="2576" max="2576" width="10.42578125" style="1" customWidth="1"/>
    <col min="2577" max="2577" width="10.7109375" style="1" bestFit="1" customWidth="1"/>
    <col min="2578" max="2820" width="9.140625" style="1"/>
    <col min="2821" max="2821" width="5.42578125" style="1" customWidth="1"/>
    <col min="2822" max="2822" width="53.42578125" style="1" customWidth="1"/>
    <col min="2823" max="2823" width="13.7109375" style="1" customWidth="1"/>
    <col min="2824" max="2824" width="8" style="1" customWidth="1"/>
    <col min="2825" max="2825" width="8.28515625" style="1" customWidth="1"/>
    <col min="2826" max="2826" width="14.140625" style="1" customWidth="1"/>
    <col min="2827" max="2827" width="10" style="1" customWidth="1"/>
    <col min="2828" max="2828" width="15.140625" style="1" customWidth="1"/>
    <col min="2829" max="2829" width="7.7109375" style="1" customWidth="1"/>
    <col min="2830" max="2830" width="11.85546875" style="1" customWidth="1"/>
    <col min="2831" max="2831" width="18.5703125" style="1" customWidth="1"/>
    <col min="2832" max="2832" width="10.42578125" style="1" customWidth="1"/>
    <col min="2833" max="2833" width="10.7109375" style="1" bestFit="1" customWidth="1"/>
    <col min="2834" max="3076" width="9.140625" style="1"/>
    <col min="3077" max="3077" width="5.42578125" style="1" customWidth="1"/>
    <col min="3078" max="3078" width="53.42578125" style="1" customWidth="1"/>
    <col min="3079" max="3079" width="13.7109375" style="1" customWidth="1"/>
    <col min="3080" max="3080" width="8" style="1" customWidth="1"/>
    <col min="3081" max="3081" width="8.28515625" style="1" customWidth="1"/>
    <col min="3082" max="3082" width="14.140625" style="1" customWidth="1"/>
    <col min="3083" max="3083" width="10" style="1" customWidth="1"/>
    <col min="3084" max="3084" width="15.140625" style="1" customWidth="1"/>
    <col min="3085" max="3085" width="7.7109375" style="1" customWidth="1"/>
    <col min="3086" max="3086" width="11.85546875" style="1" customWidth="1"/>
    <col min="3087" max="3087" width="18.5703125" style="1" customWidth="1"/>
    <col min="3088" max="3088" width="10.42578125" style="1" customWidth="1"/>
    <col min="3089" max="3089" width="10.7109375" style="1" bestFit="1" customWidth="1"/>
    <col min="3090" max="3332" width="9.140625" style="1"/>
    <col min="3333" max="3333" width="5.42578125" style="1" customWidth="1"/>
    <col min="3334" max="3334" width="53.42578125" style="1" customWidth="1"/>
    <col min="3335" max="3335" width="13.7109375" style="1" customWidth="1"/>
    <col min="3336" max="3336" width="8" style="1" customWidth="1"/>
    <col min="3337" max="3337" width="8.28515625" style="1" customWidth="1"/>
    <col min="3338" max="3338" width="14.140625" style="1" customWidth="1"/>
    <col min="3339" max="3339" width="10" style="1" customWidth="1"/>
    <col min="3340" max="3340" width="15.140625" style="1" customWidth="1"/>
    <col min="3341" max="3341" width="7.7109375" style="1" customWidth="1"/>
    <col min="3342" max="3342" width="11.85546875" style="1" customWidth="1"/>
    <col min="3343" max="3343" width="18.5703125" style="1" customWidth="1"/>
    <col min="3344" max="3344" width="10.42578125" style="1" customWidth="1"/>
    <col min="3345" max="3345" width="10.7109375" style="1" bestFit="1" customWidth="1"/>
    <col min="3346" max="3588" width="9.140625" style="1"/>
    <col min="3589" max="3589" width="5.42578125" style="1" customWidth="1"/>
    <col min="3590" max="3590" width="53.42578125" style="1" customWidth="1"/>
    <col min="3591" max="3591" width="13.7109375" style="1" customWidth="1"/>
    <col min="3592" max="3592" width="8" style="1" customWidth="1"/>
    <col min="3593" max="3593" width="8.28515625" style="1" customWidth="1"/>
    <col min="3594" max="3594" width="14.140625" style="1" customWidth="1"/>
    <col min="3595" max="3595" width="10" style="1" customWidth="1"/>
    <col min="3596" max="3596" width="15.140625" style="1" customWidth="1"/>
    <col min="3597" max="3597" width="7.7109375" style="1" customWidth="1"/>
    <col min="3598" max="3598" width="11.85546875" style="1" customWidth="1"/>
    <col min="3599" max="3599" width="18.5703125" style="1" customWidth="1"/>
    <col min="3600" max="3600" width="10.42578125" style="1" customWidth="1"/>
    <col min="3601" max="3601" width="10.7109375" style="1" bestFit="1" customWidth="1"/>
    <col min="3602" max="3844" width="9.140625" style="1"/>
    <col min="3845" max="3845" width="5.42578125" style="1" customWidth="1"/>
    <col min="3846" max="3846" width="53.42578125" style="1" customWidth="1"/>
    <col min="3847" max="3847" width="13.7109375" style="1" customWidth="1"/>
    <col min="3848" max="3848" width="8" style="1" customWidth="1"/>
    <col min="3849" max="3849" width="8.28515625" style="1" customWidth="1"/>
    <col min="3850" max="3850" width="14.140625" style="1" customWidth="1"/>
    <col min="3851" max="3851" width="10" style="1" customWidth="1"/>
    <col min="3852" max="3852" width="15.140625" style="1" customWidth="1"/>
    <col min="3853" max="3853" width="7.7109375" style="1" customWidth="1"/>
    <col min="3854" max="3854" width="11.85546875" style="1" customWidth="1"/>
    <col min="3855" max="3855" width="18.5703125" style="1" customWidth="1"/>
    <col min="3856" max="3856" width="10.42578125" style="1" customWidth="1"/>
    <col min="3857" max="3857" width="10.7109375" style="1" bestFit="1" customWidth="1"/>
    <col min="3858" max="4100" width="9.140625" style="1"/>
    <col min="4101" max="4101" width="5.42578125" style="1" customWidth="1"/>
    <col min="4102" max="4102" width="53.42578125" style="1" customWidth="1"/>
    <col min="4103" max="4103" width="13.7109375" style="1" customWidth="1"/>
    <col min="4104" max="4104" width="8" style="1" customWidth="1"/>
    <col min="4105" max="4105" width="8.28515625" style="1" customWidth="1"/>
    <col min="4106" max="4106" width="14.140625" style="1" customWidth="1"/>
    <col min="4107" max="4107" width="10" style="1" customWidth="1"/>
    <col min="4108" max="4108" width="15.140625" style="1" customWidth="1"/>
    <col min="4109" max="4109" width="7.7109375" style="1" customWidth="1"/>
    <col min="4110" max="4110" width="11.85546875" style="1" customWidth="1"/>
    <col min="4111" max="4111" width="18.5703125" style="1" customWidth="1"/>
    <col min="4112" max="4112" width="10.42578125" style="1" customWidth="1"/>
    <col min="4113" max="4113" width="10.7109375" style="1" bestFit="1" customWidth="1"/>
    <col min="4114" max="4356" width="9.140625" style="1"/>
    <col min="4357" max="4357" width="5.42578125" style="1" customWidth="1"/>
    <col min="4358" max="4358" width="53.42578125" style="1" customWidth="1"/>
    <col min="4359" max="4359" width="13.7109375" style="1" customWidth="1"/>
    <col min="4360" max="4360" width="8" style="1" customWidth="1"/>
    <col min="4361" max="4361" width="8.28515625" style="1" customWidth="1"/>
    <col min="4362" max="4362" width="14.140625" style="1" customWidth="1"/>
    <col min="4363" max="4363" width="10" style="1" customWidth="1"/>
    <col min="4364" max="4364" width="15.140625" style="1" customWidth="1"/>
    <col min="4365" max="4365" width="7.7109375" style="1" customWidth="1"/>
    <col min="4366" max="4366" width="11.85546875" style="1" customWidth="1"/>
    <col min="4367" max="4367" width="18.5703125" style="1" customWidth="1"/>
    <col min="4368" max="4368" width="10.42578125" style="1" customWidth="1"/>
    <col min="4369" max="4369" width="10.7109375" style="1" bestFit="1" customWidth="1"/>
    <col min="4370" max="4612" width="9.140625" style="1"/>
    <col min="4613" max="4613" width="5.42578125" style="1" customWidth="1"/>
    <col min="4614" max="4614" width="53.42578125" style="1" customWidth="1"/>
    <col min="4615" max="4615" width="13.7109375" style="1" customWidth="1"/>
    <col min="4616" max="4616" width="8" style="1" customWidth="1"/>
    <col min="4617" max="4617" width="8.28515625" style="1" customWidth="1"/>
    <col min="4618" max="4618" width="14.140625" style="1" customWidth="1"/>
    <col min="4619" max="4619" width="10" style="1" customWidth="1"/>
    <col min="4620" max="4620" width="15.140625" style="1" customWidth="1"/>
    <col min="4621" max="4621" width="7.7109375" style="1" customWidth="1"/>
    <col min="4622" max="4622" width="11.85546875" style="1" customWidth="1"/>
    <col min="4623" max="4623" width="18.5703125" style="1" customWidth="1"/>
    <col min="4624" max="4624" width="10.42578125" style="1" customWidth="1"/>
    <col min="4625" max="4625" width="10.7109375" style="1" bestFit="1" customWidth="1"/>
    <col min="4626" max="4868" width="9.140625" style="1"/>
    <col min="4869" max="4869" width="5.42578125" style="1" customWidth="1"/>
    <col min="4870" max="4870" width="53.42578125" style="1" customWidth="1"/>
    <col min="4871" max="4871" width="13.7109375" style="1" customWidth="1"/>
    <col min="4872" max="4872" width="8" style="1" customWidth="1"/>
    <col min="4873" max="4873" width="8.28515625" style="1" customWidth="1"/>
    <col min="4874" max="4874" width="14.140625" style="1" customWidth="1"/>
    <col min="4875" max="4875" width="10" style="1" customWidth="1"/>
    <col min="4876" max="4876" width="15.140625" style="1" customWidth="1"/>
    <col min="4877" max="4877" width="7.7109375" style="1" customWidth="1"/>
    <col min="4878" max="4878" width="11.85546875" style="1" customWidth="1"/>
    <col min="4879" max="4879" width="18.5703125" style="1" customWidth="1"/>
    <col min="4880" max="4880" width="10.42578125" style="1" customWidth="1"/>
    <col min="4881" max="4881" width="10.7109375" style="1" bestFit="1" customWidth="1"/>
    <col min="4882" max="5124" width="9.140625" style="1"/>
    <col min="5125" max="5125" width="5.42578125" style="1" customWidth="1"/>
    <col min="5126" max="5126" width="53.42578125" style="1" customWidth="1"/>
    <col min="5127" max="5127" width="13.7109375" style="1" customWidth="1"/>
    <col min="5128" max="5128" width="8" style="1" customWidth="1"/>
    <col min="5129" max="5129" width="8.28515625" style="1" customWidth="1"/>
    <col min="5130" max="5130" width="14.140625" style="1" customWidth="1"/>
    <col min="5131" max="5131" width="10" style="1" customWidth="1"/>
    <col min="5132" max="5132" width="15.140625" style="1" customWidth="1"/>
    <col min="5133" max="5133" width="7.7109375" style="1" customWidth="1"/>
    <col min="5134" max="5134" width="11.85546875" style="1" customWidth="1"/>
    <col min="5135" max="5135" width="18.5703125" style="1" customWidth="1"/>
    <col min="5136" max="5136" width="10.42578125" style="1" customWidth="1"/>
    <col min="5137" max="5137" width="10.7109375" style="1" bestFit="1" customWidth="1"/>
    <col min="5138" max="5380" width="9.140625" style="1"/>
    <col min="5381" max="5381" width="5.42578125" style="1" customWidth="1"/>
    <col min="5382" max="5382" width="53.42578125" style="1" customWidth="1"/>
    <col min="5383" max="5383" width="13.7109375" style="1" customWidth="1"/>
    <col min="5384" max="5384" width="8" style="1" customWidth="1"/>
    <col min="5385" max="5385" width="8.28515625" style="1" customWidth="1"/>
    <col min="5386" max="5386" width="14.140625" style="1" customWidth="1"/>
    <col min="5387" max="5387" width="10" style="1" customWidth="1"/>
    <col min="5388" max="5388" width="15.140625" style="1" customWidth="1"/>
    <col min="5389" max="5389" width="7.7109375" style="1" customWidth="1"/>
    <col min="5390" max="5390" width="11.85546875" style="1" customWidth="1"/>
    <col min="5391" max="5391" width="18.5703125" style="1" customWidth="1"/>
    <col min="5392" max="5392" width="10.42578125" style="1" customWidth="1"/>
    <col min="5393" max="5393" width="10.7109375" style="1" bestFit="1" customWidth="1"/>
    <col min="5394" max="5636" width="9.140625" style="1"/>
    <col min="5637" max="5637" width="5.42578125" style="1" customWidth="1"/>
    <col min="5638" max="5638" width="53.42578125" style="1" customWidth="1"/>
    <col min="5639" max="5639" width="13.7109375" style="1" customWidth="1"/>
    <col min="5640" max="5640" width="8" style="1" customWidth="1"/>
    <col min="5641" max="5641" width="8.28515625" style="1" customWidth="1"/>
    <col min="5642" max="5642" width="14.140625" style="1" customWidth="1"/>
    <col min="5643" max="5643" width="10" style="1" customWidth="1"/>
    <col min="5644" max="5644" width="15.140625" style="1" customWidth="1"/>
    <col min="5645" max="5645" width="7.7109375" style="1" customWidth="1"/>
    <col min="5646" max="5646" width="11.85546875" style="1" customWidth="1"/>
    <col min="5647" max="5647" width="18.5703125" style="1" customWidth="1"/>
    <col min="5648" max="5648" width="10.42578125" style="1" customWidth="1"/>
    <col min="5649" max="5649" width="10.7109375" style="1" bestFit="1" customWidth="1"/>
    <col min="5650" max="5892" width="9.140625" style="1"/>
    <col min="5893" max="5893" width="5.42578125" style="1" customWidth="1"/>
    <col min="5894" max="5894" width="53.42578125" style="1" customWidth="1"/>
    <col min="5895" max="5895" width="13.7109375" style="1" customWidth="1"/>
    <col min="5896" max="5896" width="8" style="1" customWidth="1"/>
    <col min="5897" max="5897" width="8.28515625" style="1" customWidth="1"/>
    <col min="5898" max="5898" width="14.140625" style="1" customWidth="1"/>
    <col min="5899" max="5899" width="10" style="1" customWidth="1"/>
    <col min="5900" max="5900" width="15.140625" style="1" customWidth="1"/>
    <col min="5901" max="5901" width="7.7109375" style="1" customWidth="1"/>
    <col min="5902" max="5902" width="11.85546875" style="1" customWidth="1"/>
    <col min="5903" max="5903" width="18.5703125" style="1" customWidth="1"/>
    <col min="5904" max="5904" width="10.42578125" style="1" customWidth="1"/>
    <col min="5905" max="5905" width="10.7109375" style="1" bestFit="1" customWidth="1"/>
    <col min="5906" max="6148" width="9.140625" style="1"/>
    <col min="6149" max="6149" width="5.42578125" style="1" customWidth="1"/>
    <col min="6150" max="6150" width="53.42578125" style="1" customWidth="1"/>
    <col min="6151" max="6151" width="13.7109375" style="1" customWidth="1"/>
    <col min="6152" max="6152" width="8" style="1" customWidth="1"/>
    <col min="6153" max="6153" width="8.28515625" style="1" customWidth="1"/>
    <col min="6154" max="6154" width="14.140625" style="1" customWidth="1"/>
    <col min="6155" max="6155" width="10" style="1" customWidth="1"/>
    <col min="6156" max="6156" width="15.140625" style="1" customWidth="1"/>
    <col min="6157" max="6157" width="7.7109375" style="1" customWidth="1"/>
    <col min="6158" max="6158" width="11.85546875" style="1" customWidth="1"/>
    <col min="6159" max="6159" width="18.5703125" style="1" customWidth="1"/>
    <col min="6160" max="6160" width="10.42578125" style="1" customWidth="1"/>
    <col min="6161" max="6161" width="10.7109375" style="1" bestFit="1" customWidth="1"/>
    <col min="6162" max="6404" width="9.140625" style="1"/>
    <col min="6405" max="6405" width="5.42578125" style="1" customWidth="1"/>
    <col min="6406" max="6406" width="53.42578125" style="1" customWidth="1"/>
    <col min="6407" max="6407" width="13.7109375" style="1" customWidth="1"/>
    <col min="6408" max="6408" width="8" style="1" customWidth="1"/>
    <col min="6409" max="6409" width="8.28515625" style="1" customWidth="1"/>
    <col min="6410" max="6410" width="14.140625" style="1" customWidth="1"/>
    <col min="6411" max="6411" width="10" style="1" customWidth="1"/>
    <col min="6412" max="6412" width="15.140625" style="1" customWidth="1"/>
    <col min="6413" max="6413" width="7.7109375" style="1" customWidth="1"/>
    <col min="6414" max="6414" width="11.85546875" style="1" customWidth="1"/>
    <col min="6415" max="6415" width="18.5703125" style="1" customWidth="1"/>
    <col min="6416" max="6416" width="10.42578125" style="1" customWidth="1"/>
    <col min="6417" max="6417" width="10.7109375" style="1" bestFit="1" customWidth="1"/>
    <col min="6418" max="6660" width="9.140625" style="1"/>
    <col min="6661" max="6661" width="5.42578125" style="1" customWidth="1"/>
    <col min="6662" max="6662" width="53.42578125" style="1" customWidth="1"/>
    <col min="6663" max="6663" width="13.7109375" style="1" customWidth="1"/>
    <col min="6664" max="6664" width="8" style="1" customWidth="1"/>
    <col min="6665" max="6665" width="8.28515625" style="1" customWidth="1"/>
    <col min="6666" max="6666" width="14.140625" style="1" customWidth="1"/>
    <col min="6667" max="6667" width="10" style="1" customWidth="1"/>
    <col min="6668" max="6668" width="15.140625" style="1" customWidth="1"/>
    <col min="6669" max="6669" width="7.7109375" style="1" customWidth="1"/>
    <col min="6670" max="6670" width="11.85546875" style="1" customWidth="1"/>
    <col min="6671" max="6671" width="18.5703125" style="1" customWidth="1"/>
    <col min="6672" max="6672" width="10.42578125" style="1" customWidth="1"/>
    <col min="6673" max="6673" width="10.7109375" style="1" bestFit="1" customWidth="1"/>
    <col min="6674" max="6916" width="9.140625" style="1"/>
    <col min="6917" max="6917" width="5.42578125" style="1" customWidth="1"/>
    <col min="6918" max="6918" width="53.42578125" style="1" customWidth="1"/>
    <col min="6919" max="6919" width="13.7109375" style="1" customWidth="1"/>
    <col min="6920" max="6920" width="8" style="1" customWidth="1"/>
    <col min="6921" max="6921" width="8.28515625" style="1" customWidth="1"/>
    <col min="6922" max="6922" width="14.140625" style="1" customWidth="1"/>
    <col min="6923" max="6923" width="10" style="1" customWidth="1"/>
    <col min="6924" max="6924" width="15.140625" style="1" customWidth="1"/>
    <col min="6925" max="6925" width="7.7109375" style="1" customWidth="1"/>
    <col min="6926" max="6926" width="11.85546875" style="1" customWidth="1"/>
    <col min="6927" max="6927" width="18.5703125" style="1" customWidth="1"/>
    <col min="6928" max="6928" width="10.42578125" style="1" customWidth="1"/>
    <col min="6929" max="6929" width="10.7109375" style="1" bestFit="1" customWidth="1"/>
    <col min="6930" max="7172" width="9.140625" style="1"/>
    <col min="7173" max="7173" width="5.42578125" style="1" customWidth="1"/>
    <col min="7174" max="7174" width="53.42578125" style="1" customWidth="1"/>
    <col min="7175" max="7175" width="13.7109375" style="1" customWidth="1"/>
    <col min="7176" max="7176" width="8" style="1" customWidth="1"/>
    <col min="7177" max="7177" width="8.28515625" style="1" customWidth="1"/>
    <col min="7178" max="7178" width="14.140625" style="1" customWidth="1"/>
    <col min="7179" max="7179" width="10" style="1" customWidth="1"/>
    <col min="7180" max="7180" width="15.140625" style="1" customWidth="1"/>
    <col min="7181" max="7181" width="7.7109375" style="1" customWidth="1"/>
    <col min="7182" max="7182" width="11.85546875" style="1" customWidth="1"/>
    <col min="7183" max="7183" width="18.5703125" style="1" customWidth="1"/>
    <col min="7184" max="7184" width="10.42578125" style="1" customWidth="1"/>
    <col min="7185" max="7185" width="10.7109375" style="1" bestFit="1" customWidth="1"/>
    <col min="7186" max="7428" width="9.140625" style="1"/>
    <col min="7429" max="7429" width="5.42578125" style="1" customWidth="1"/>
    <col min="7430" max="7430" width="53.42578125" style="1" customWidth="1"/>
    <col min="7431" max="7431" width="13.7109375" style="1" customWidth="1"/>
    <col min="7432" max="7432" width="8" style="1" customWidth="1"/>
    <col min="7433" max="7433" width="8.28515625" style="1" customWidth="1"/>
    <col min="7434" max="7434" width="14.140625" style="1" customWidth="1"/>
    <col min="7435" max="7435" width="10" style="1" customWidth="1"/>
    <col min="7436" max="7436" width="15.140625" style="1" customWidth="1"/>
    <col min="7437" max="7437" width="7.7109375" style="1" customWidth="1"/>
    <col min="7438" max="7438" width="11.85546875" style="1" customWidth="1"/>
    <col min="7439" max="7439" width="18.5703125" style="1" customWidth="1"/>
    <col min="7440" max="7440" width="10.42578125" style="1" customWidth="1"/>
    <col min="7441" max="7441" width="10.7109375" style="1" bestFit="1" customWidth="1"/>
    <col min="7442" max="7684" width="9.140625" style="1"/>
    <col min="7685" max="7685" width="5.42578125" style="1" customWidth="1"/>
    <col min="7686" max="7686" width="53.42578125" style="1" customWidth="1"/>
    <col min="7687" max="7687" width="13.7109375" style="1" customWidth="1"/>
    <col min="7688" max="7688" width="8" style="1" customWidth="1"/>
    <col min="7689" max="7689" width="8.28515625" style="1" customWidth="1"/>
    <col min="7690" max="7690" width="14.140625" style="1" customWidth="1"/>
    <col min="7691" max="7691" width="10" style="1" customWidth="1"/>
    <col min="7692" max="7692" width="15.140625" style="1" customWidth="1"/>
    <col min="7693" max="7693" width="7.7109375" style="1" customWidth="1"/>
    <col min="7694" max="7694" width="11.85546875" style="1" customWidth="1"/>
    <col min="7695" max="7695" width="18.5703125" style="1" customWidth="1"/>
    <col min="7696" max="7696" width="10.42578125" style="1" customWidth="1"/>
    <col min="7697" max="7697" width="10.7109375" style="1" bestFit="1" customWidth="1"/>
    <col min="7698" max="7940" width="9.140625" style="1"/>
    <col min="7941" max="7941" width="5.42578125" style="1" customWidth="1"/>
    <col min="7942" max="7942" width="53.42578125" style="1" customWidth="1"/>
    <col min="7943" max="7943" width="13.7109375" style="1" customWidth="1"/>
    <col min="7944" max="7944" width="8" style="1" customWidth="1"/>
    <col min="7945" max="7945" width="8.28515625" style="1" customWidth="1"/>
    <col min="7946" max="7946" width="14.140625" style="1" customWidth="1"/>
    <col min="7947" max="7947" width="10" style="1" customWidth="1"/>
    <col min="7948" max="7948" width="15.140625" style="1" customWidth="1"/>
    <col min="7949" max="7949" width="7.7109375" style="1" customWidth="1"/>
    <col min="7950" max="7950" width="11.85546875" style="1" customWidth="1"/>
    <col min="7951" max="7951" width="18.5703125" style="1" customWidth="1"/>
    <col min="7952" max="7952" width="10.42578125" style="1" customWidth="1"/>
    <col min="7953" max="7953" width="10.7109375" style="1" bestFit="1" customWidth="1"/>
    <col min="7954" max="8196" width="9.140625" style="1"/>
    <col min="8197" max="8197" width="5.42578125" style="1" customWidth="1"/>
    <col min="8198" max="8198" width="53.42578125" style="1" customWidth="1"/>
    <col min="8199" max="8199" width="13.7109375" style="1" customWidth="1"/>
    <col min="8200" max="8200" width="8" style="1" customWidth="1"/>
    <col min="8201" max="8201" width="8.28515625" style="1" customWidth="1"/>
    <col min="8202" max="8202" width="14.140625" style="1" customWidth="1"/>
    <col min="8203" max="8203" width="10" style="1" customWidth="1"/>
    <col min="8204" max="8204" width="15.140625" style="1" customWidth="1"/>
    <col min="8205" max="8205" width="7.7109375" style="1" customWidth="1"/>
    <col min="8206" max="8206" width="11.85546875" style="1" customWidth="1"/>
    <col min="8207" max="8207" width="18.5703125" style="1" customWidth="1"/>
    <col min="8208" max="8208" width="10.42578125" style="1" customWidth="1"/>
    <col min="8209" max="8209" width="10.7109375" style="1" bestFit="1" customWidth="1"/>
    <col min="8210" max="8452" width="9.140625" style="1"/>
    <col min="8453" max="8453" width="5.42578125" style="1" customWidth="1"/>
    <col min="8454" max="8454" width="53.42578125" style="1" customWidth="1"/>
    <col min="8455" max="8455" width="13.7109375" style="1" customWidth="1"/>
    <col min="8456" max="8456" width="8" style="1" customWidth="1"/>
    <col min="8457" max="8457" width="8.28515625" style="1" customWidth="1"/>
    <col min="8458" max="8458" width="14.140625" style="1" customWidth="1"/>
    <col min="8459" max="8459" width="10" style="1" customWidth="1"/>
    <col min="8460" max="8460" width="15.140625" style="1" customWidth="1"/>
    <col min="8461" max="8461" width="7.7109375" style="1" customWidth="1"/>
    <col min="8462" max="8462" width="11.85546875" style="1" customWidth="1"/>
    <col min="8463" max="8463" width="18.5703125" style="1" customWidth="1"/>
    <col min="8464" max="8464" width="10.42578125" style="1" customWidth="1"/>
    <col min="8465" max="8465" width="10.7109375" style="1" bestFit="1" customWidth="1"/>
    <col min="8466" max="8708" width="9.140625" style="1"/>
    <col min="8709" max="8709" width="5.42578125" style="1" customWidth="1"/>
    <col min="8710" max="8710" width="53.42578125" style="1" customWidth="1"/>
    <col min="8711" max="8711" width="13.7109375" style="1" customWidth="1"/>
    <col min="8712" max="8712" width="8" style="1" customWidth="1"/>
    <col min="8713" max="8713" width="8.28515625" style="1" customWidth="1"/>
    <col min="8714" max="8714" width="14.140625" style="1" customWidth="1"/>
    <col min="8715" max="8715" width="10" style="1" customWidth="1"/>
    <col min="8716" max="8716" width="15.140625" style="1" customWidth="1"/>
    <col min="8717" max="8717" width="7.7109375" style="1" customWidth="1"/>
    <col min="8718" max="8718" width="11.85546875" style="1" customWidth="1"/>
    <col min="8719" max="8719" width="18.5703125" style="1" customWidth="1"/>
    <col min="8720" max="8720" width="10.42578125" style="1" customWidth="1"/>
    <col min="8721" max="8721" width="10.7109375" style="1" bestFit="1" customWidth="1"/>
    <col min="8722" max="8964" width="9.140625" style="1"/>
    <col min="8965" max="8965" width="5.42578125" style="1" customWidth="1"/>
    <col min="8966" max="8966" width="53.42578125" style="1" customWidth="1"/>
    <col min="8967" max="8967" width="13.7109375" style="1" customWidth="1"/>
    <col min="8968" max="8968" width="8" style="1" customWidth="1"/>
    <col min="8969" max="8969" width="8.28515625" style="1" customWidth="1"/>
    <col min="8970" max="8970" width="14.140625" style="1" customWidth="1"/>
    <col min="8971" max="8971" width="10" style="1" customWidth="1"/>
    <col min="8972" max="8972" width="15.140625" style="1" customWidth="1"/>
    <col min="8973" max="8973" width="7.7109375" style="1" customWidth="1"/>
    <col min="8974" max="8974" width="11.85546875" style="1" customWidth="1"/>
    <col min="8975" max="8975" width="18.5703125" style="1" customWidth="1"/>
    <col min="8976" max="8976" width="10.42578125" style="1" customWidth="1"/>
    <col min="8977" max="8977" width="10.7109375" style="1" bestFit="1" customWidth="1"/>
    <col min="8978" max="9220" width="9.140625" style="1"/>
    <col min="9221" max="9221" width="5.42578125" style="1" customWidth="1"/>
    <col min="9222" max="9222" width="53.42578125" style="1" customWidth="1"/>
    <col min="9223" max="9223" width="13.7109375" style="1" customWidth="1"/>
    <col min="9224" max="9224" width="8" style="1" customWidth="1"/>
    <col min="9225" max="9225" width="8.28515625" style="1" customWidth="1"/>
    <col min="9226" max="9226" width="14.140625" style="1" customWidth="1"/>
    <col min="9227" max="9227" width="10" style="1" customWidth="1"/>
    <col min="9228" max="9228" width="15.140625" style="1" customWidth="1"/>
    <col min="9229" max="9229" width="7.7109375" style="1" customWidth="1"/>
    <col min="9230" max="9230" width="11.85546875" style="1" customWidth="1"/>
    <col min="9231" max="9231" width="18.5703125" style="1" customWidth="1"/>
    <col min="9232" max="9232" width="10.42578125" style="1" customWidth="1"/>
    <col min="9233" max="9233" width="10.7109375" style="1" bestFit="1" customWidth="1"/>
    <col min="9234" max="9476" width="9.140625" style="1"/>
    <col min="9477" max="9477" width="5.42578125" style="1" customWidth="1"/>
    <col min="9478" max="9478" width="53.42578125" style="1" customWidth="1"/>
    <col min="9479" max="9479" width="13.7109375" style="1" customWidth="1"/>
    <col min="9480" max="9480" width="8" style="1" customWidth="1"/>
    <col min="9481" max="9481" width="8.28515625" style="1" customWidth="1"/>
    <col min="9482" max="9482" width="14.140625" style="1" customWidth="1"/>
    <col min="9483" max="9483" width="10" style="1" customWidth="1"/>
    <col min="9484" max="9484" width="15.140625" style="1" customWidth="1"/>
    <col min="9485" max="9485" width="7.7109375" style="1" customWidth="1"/>
    <col min="9486" max="9486" width="11.85546875" style="1" customWidth="1"/>
    <col min="9487" max="9487" width="18.5703125" style="1" customWidth="1"/>
    <col min="9488" max="9488" width="10.42578125" style="1" customWidth="1"/>
    <col min="9489" max="9489" width="10.7109375" style="1" bestFit="1" customWidth="1"/>
    <col min="9490" max="9732" width="9.140625" style="1"/>
    <col min="9733" max="9733" width="5.42578125" style="1" customWidth="1"/>
    <col min="9734" max="9734" width="53.42578125" style="1" customWidth="1"/>
    <col min="9735" max="9735" width="13.7109375" style="1" customWidth="1"/>
    <col min="9736" max="9736" width="8" style="1" customWidth="1"/>
    <col min="9737" max="9737" width="8.28515625" style="1" customWidth="1"/>
    <col min="9738" max="9738" width="14.140625" style="1" customWidth="1"/>
    <col min="9739" max="9739" width="10" style="1" customWidth="1"/>
    <col min="9740" max="9740" width="15.140625" style="1" customWidth="1"/>
    <col min="9741" max="9741" width="7.7109375" style="1" customWidth="1"/>
    <col min="9742" max="9742" width="11.85546875" style="1" customWidth="1"/>
    <col min="9743" max="9743" width="18.5703125" style="1" customWidth="1"/>
    <col min="9744" max="9744" width="10.42578125" style="1" customWidth="1"/>
    <col min="9745" max="9745" width="10.7109375" style="1" bestFit="1" customWidth="1"/>
    <col min="9746" max="9988" width="9.140625" style="1"/>
    <col min="9989" max="9989" width="5.42578125" style="1" customWidth="1"/>
    <col min="9990" max="9990" width="53.42578125" style="1" customWidth="1"/>
    <col min="9991" max="9991" width="13.7109375" style="1" customWidth="1"/>
    <col min="9992" max="9992" width="8" style="1" customWidth="1"/>
    <col min="9993" max="9993" width="8.28515625" style="1" customWidth="1"/>
    <col min="9994" max="9994" width="14.140625" style="1" customWidth="1"/>
    <col min="9995" max="9995" width="10" style="1" customWidth="1"/>
    <col min="9996" max="9996" width="15.140625" style="1" customWidth="1"/>
    <col min="9997" max="9997" width="7.7109375" style="1" customWidth="1"/>
    <col min="9998" max="9998" width="11.85546875" style="1" customWidth="1"/>
    <col min="9999" max="9999" width="18.5703125" style="1" customWidth="1"/>
    <col min="10000" max="10000" width="10.42578125" style="1" customWidth="1"/>
    <col min="10001" max="10001" width="10.7109375" style="1" bestFit="1" customWidth="1"/>
    <col min="10002" max="10244" width="9.140625" style="1"/>
    <col min="10245" max="10245" width="5.42578125" style="1" customWidth="1"/>
    <col min="10246" max="10246" width="53.42578125" style="1" customWidth="1"/>
    <col min="10247" max="10247" width="13.7109375" style="1" customWidth="1"/>
    <col min="10248" max="10248" width="8" style="1" customWidth="1"/>
    <col min="10249" max="10249" width="8.28515625" style="1" customWidth="1"/>
    <col min="10250" max="10250" width="14.140625" style="1" customWidth="1"/>
    <col min="10251" max="10251" width="10" style="1" customWidth="1"/>
    <col min="10252" max="10252" width="15.140625" style="1" customWidth="1"/>
    <col min="10253" max="10253" width="7.7109375" style="1" customWidth="1"/>
    <col min="10254" max="10254" width="11.85546875" style="1" customWidth="1"/>
    <col min="10255" max="10255" width="18.5703125" style="1" customWidth="1"/>
    <col min="10256" max="10256" width="10.42578125" style="1" customWidth="1"/>
    <col min="10257" max="10257" width="10.7109375" style="1" bestFit="1" customWidth="1"/>
    <col min="10258" max="10500" width="9.140625" style="1"/>
    <col min="10501" max="10501" width="5.42578125" style="1" customWidth="1"/>
    <col min="10502" max="10502" width="53.42578125" style="1" customWidth="1"/>
    <col min="10503" max="10503" width="13.7109375" style="1" customWidth="1"/>
    <col min="10504" max="10504" width="8" style="1" customWidth="1"/>
    <col min="10505" max="10505" width="8.28515625" style="1" customWidth="1"/>
    <col min="10506" max="10506" width="14.140625" style="1" customWidth="1"/>
    <col min="10507" max="10507" width="10" style="1" customWidth="1"/>
    <col min="10508" max="10508" width="15.140625" style="1" customWidth="1"/>
    <col min="10509" max="10509" width="7.7109375" style="1" customWidth="1"/>
    <col min="10510" max="10510" width="11.85546875" style="1" customWidth="1"/>
    <col min="10511" max="10511" width="18.5703125" style="1" customWidth="1"/>
    <col min="10512" max="10512" width="10.42578125" style="1" customWidth="1"/>
    <col min="10513" max="10513" width="10.7109375" style="1" bestFit="1" customWidth="1"/>
    <col min="10514" max="10756" width="9.140625" style="1"/>
    <col min="10757" max="10757" width="5.42578125" style="1" customWidth="1"/>
    <col min="10758" max="10758" width="53.42578125" style="1" customWidth="1"/>
    <col min="10759" max="10759" width="13.7109375" style="1" customWidth="1"/>
    <col min="10760" max="10760" width="8" style="1" customWidth="1"/>
    <col min="10761" max="10761" width="8.28515625" style="1" customWidth="1"/>
    <col min="10762" max="10762" width="14.140625" style="1" customWidth="1"/>
    <col min="10763" max="10763" width="10" style="1" customWidth="1"/>
    <col min="10764" max="10764" width="15.140625" style="1" customWidth="1"/>
    <col min="10765" max="10765" width="7.7109375" style="1" customWidth="1"/>
    <col min="10766" max="10766" width="11.85546875" style="1" customWidth="1"/>
    <col min="10767" max="10767" width="18.5703125" style="1" customWidth="1"/>
    <col min="10768" max="10768" width="10.42578125" style="1" customWidth="1"/>
    <col min="10769" max="10769" width="10.7109375" style="1" bestFit="1" customWidth="1"/>
    <col min="10770" max="11012" width="9.140625" style="1"/>
    <col min="11013" max="11013" width="5.42578125" style="1" customWidth="1"/>
    <col min="11014" max="11014" width="53.42578125" style="1" customWidth="1"/>
    <col min="11015" max="11015" width="13.7109375" style="1" customWidth="1"/>
    <col min="11016" max="11016" width="8" style="1" customWidth="1"/>
    <col min="11017" max="11017" width="8.28515625" style="1" customWidth="1"/>
    <col min="11018" max="11018" width="14.140625" style="1" customWidth="1"/>
    <col min="11019" max="11019" width="10" style="1" customWidth="1"/>
    <col min="11020" max="11020" width="15.140625" style="1" customWidth="1"/>
    <col min="11021" max="11021" width="7.7109375" style="1" customWidth="1"/>
    <col min="11022" max="11022" width="11.85546875" style="1" customWidth="1"/>
    <col min="11023" max="11023" width="18.5703125" style="1" customWidth="1"/>
    <col min="11024" max="11024" width="10.42578125" style="1" customWidth="1"/>
    <col min="11025" max="11025" width="10.7109375" style="1" bestFit="1" customWidth="1"/>
    <col min="11026" max="11268" width="9.140625" style="1"/>
    <col min="11269" max="11269" width="5.42578125" style="1" customWidth="1"/>
    <col min="11270" max="11270" width="53.42578125" style="1" customWidth="1"/>
    <col min="11271" max="11271" width="13.7109375" style="1" customWidth="1"/>
    <col min="11272" max="11272" width="8" style="1" customWidth="1"/>
    <col min="11273" max="11273" width="8.28515625" style="1" customWidth="1"/>
    <col min="11274" max="11274" width="14.140625" style="1" customWidth="1"/>
    <col min="11275" max="11275" width="10" style="1" customWidth="1"/>
    <col min="11276" max="11276" width="15.140625" style="1" customWidth="1"/>
    <col min="11277" max="11277" width="7.7109375" style="1" customWidth="1"/>
    <col min="11278" max="11278" width="11.85546875" style="1" customWidth="1"/>
    <col min="11279" max="11279" width="18.5703125" style="1" customWidth="1"/>
    <col min="11280" max="11280" width="10.42578125" style="1" customWidth="1"/>
    <col min="11281" max="11281" width="10.7109375" style="1" bestFit="1" customWidth="1"/>
    <col min="11282" max="11524" width="9.140625" style="1"/>
    <col min="11525" max="11525" width="5.42578125" style="1" customWidth="1"/>
    <col min="11526" max="11526" width="53.42578125" style="1" customWidth="1"/>
    <col min="11527" max="11527" width="13.7109375" style="1" customWidth="1"/>
    <col min="11528" max="11528" width="8" style="1" customWidth="1"/>
    <col min="11529" max="11529" width="8.28515625" style="1" customWidth="1"/>
    <col min="11530" max="11530" width="14.140625" style="1" customWidth="1"/>
    <col min="11531" max="11531" width="10" style="1" customWidth="1"/>
    <col min="11532" max="11532" width="15.140625" style="1" customWidth="1"/>
    <col min="11533" max="11533" width="7.7109375" style="1" customWidth="1"/>
    <col min="11534" max="11534" width="11.85546875" style="1" customWidth="1"/>
    <col min="11535" max="11535" width="18.5703125" style="1" customWidth="1"/>
    <col min="11536" max="11536" width="10.42578125" style="1" customWidth="1"/>
    <col min="11537" max="11537" width="10.7109375" style="1" bestFit="1" customWidth="1"/>
    <col min="11538" max="11780" width="9.140625" style="1"/>
    <col min="11781" max="11781" width="5.42578125" style="1" customWidth="1"/>
    <col min="11782" max="11782" width="53.42578125" style="1" customWidth="1"/>
    <col min="11783" max="11783" width="13.7109375" style="1" customWidth="1"/>
    <col min="11784" max="11784" width="8" style="1" customWidth="1"/>
    <col min="11785" max="11785" width="8.28515625" style="1" customWidth="1"/>
    <col min="11786" max="11786" width="14.140625" style="1" customWidth="1"/>
    <col min="11787" max="11787" width="10" style="1" customWidth="1"/>
    <col min="11788" max="11788" width="15.140625" style="1" customWidth="1"/>
    <col min="11789" max="11789" width="7.7109375" style="1" customWidth="1"/>
    <col min="11790" max="11790" width="11.85546875" style="1" customWidth="1"/>
    <col min="11791" max="11791" width="18.5703125" style="1" customWidth="1"/>
    <col min="11792" max="11792" width="10.42578125" style="1" customWidth="1"/>
    <col min="11793" max="11793" width="10.7109375" style="1" bestFit="1" customWidth="1"/>
    <col min="11794" max="12036" width="9.140625" style="1"/>
    <col min="12037" max="12037" width="5.42578125" style="1" customWidth="1"/>
    <col min="12038" max="12038" width="53.42578125" style="1" customWidth="1"/>
    <col min="12039" max="12039" width="13.7109375" style="1" customWidth="1"/>
    <col min="12040" max="12040" width="8" style="1" customWidth="1"/>
    <col min="12041" max="12041" width="8.28515625" style="1" customWidth="1"/>
    <col min="12042" max="12042" width="14.140625" style="1" customWidth="1"/>
    <col min="12043" max="12043" width="10" style="1" customWidth="1"/>
    <col min="12044" max="12044" width="15.140625" style="1" customWidth="1"/>
    <col min="12045" max="12045" width="7.7109375" style="1" customWidth="1"/>
    <col min="12046" max="12046" width="11.85546875" style="1" customWidth="1"/>
    <col min="12047" max="12047" width="18.5703125" style="1" customWidth="1"/>
    <col min="12048" max="12048" width="10.42578125" style="1" customWidth="1"/>
    <col min="12049" max="12049" width="10.7109375" style="1" bestFit="1" customWidth="1"/>
    <col min="12050" max="12292" width="9.140625" style="1"/>
    <col min="12293" max="12293" width="5.42578125" style="1" customWidth="1"/>
    <col min="12294" max="12294" width="53.42578125" style="1" customWidth="1"/>
    <col min="12295" max="12295" width="13.7109375" style="1" customWidth="1"/>
    <col min="12296" max="12296" width="8" style="1" customWidth="1"/>
    <col min="12297" max="12297" width="8.28515625" style="1" customWidth="1"/>
    <col min="12298" max="12298" width="14.140625" style="1" customWidth="1"/>
    <col min="12299" max="12299" width="10" style="1" customWidth="1"/>
    <col min="12300" max="12300" width="15.140625" style="1" customWidth="1"/>
    <col min="12301" max="12301" width="7.7109375" style="1" customWidth="1"/>
    <col min="12302" max="12302" width="11.85546875" style="1" customWidth="1"/>
    <col min="12303" max="12303" width="18.5703125" style="1" customWidth="1"/>
    <col min="12304" max="12304" width="10.42578125" style="1" customWidth="1"/>
    <col min="12305" max="12305" width="10.7109375" style="1" bestFit="1" customWidth="1"/>
    <col min="12306" max="12548" width="9.140625" style="1"/>
    <col min="12549" max="12549" width="5.42578125" style="1" customWidth="1"/>
    <col min="12550" max="12550" width="53.42578125" style="1" customWidth="1"/>
    <col min="12551" max="12551" width="13.7109375" style="1" customWidth="1"/>
    <col min="12552" max="12552" width="8" style="1" customWidth="1"/>
    <col min="12553" max="12553" width="8.28515625" style="1" customWidth="1"/>
    <col min="12554" max="12554" width="14.140625" style="1" customWidth="1"/>
    <col min="12555" max="12555" width="10" style="1" customWidth="1"/>
    <col min="12556" max="12556" width="15.140625" style="1" customWidth="1"/>
    <col min="12557" max="12557" width="7.7109375" style="1" customWidth="1"/>
    <col min="12558" max="12558" width="11.85546875" style="1" customWidth="1"/>
    <col min="12559" max="12559" width="18.5703125" style="1" customWidth="1"/>
    <col min="12560" max="12560" width="10.42578125" style="1" customWidth="1"/>
    <col min="12561" max="12561" width="10.7109375" style="1" bestFit="1" customWidth="1"/>
    <col min="12562" max="12804" width="9.140625" style="1"/>
    <col min="12805" max="12805" width="5.42578125" style="1" customWidth="1"/>
    <col min="12806" max="12806" width="53.42578125" style="1" customWidth="1"/>
    <col min="12807" max="12807" width="13.7109375" style="1" customWidth="1"/>
    <col min="12808" max="12808" width="8" style="1" customWidth="1"/>
    <col min="12809" max="12809" width="8.28515625" style="1" customWidth="1"/>
    <col min="12810" max="12810" width="14.140625" style="1" customWidth="1"/>
    <col min="12811" max="12811" width="10" style="1" customWidth="1"/>
    <col min="12812" max="12812" width="15.140625" style="1" customWidth="1"/>
    <col min="12813" max="12813" width="7.7109375" style="1" customWidth="1"/>
    <col min="12814" max="12814" width="11.85546875" style="1" customWidth="1"/>
    <col min="12815" max="12815" width="18.5703125" style="1" customWidth="1"/>
    <col min="12816" max="12816" width="10.42578125" style="1" customWidth="1"/>
    <col min="12817" max="12817" width="10.7109375" style="1" bestFit="1" customWidth="1"/>
    <col min="12818" max="13060" width="9.140625" style="1"/>
    <col min="13061" max="13061" width="5.42578125" style="1" customWidth="1"/>
    <col min="13062" max="13062" width="53.42578125" style="1" customWidth="1"/>
    <col min="13063" max="13063" width="13.7109375" style="1" customWidth="1"/>
    <col min="13064" max="13064" width="8" style="1" customWidth="1"/>
    <col min="13065" max="13065" width="8.28515625" style="1" customWidth="1"/>
    <col min="13066" max="13066" width="14.140625" style="1" customWidth="1"/>
    <col min="13067" max="13067" width="10" style="1" customWidth="1"/>
    <col min="13068" max="13068" width="15.140625" style="1" customWidth="1"/>
    <col min="13069" max="13069" width="7.7109375" style="1" customWidth="1"/>
    <col min="13070" max="13070" width="11.85546875" style="1" customWidth="1"/>
    <col min="13071" max="13071" width="18.5703125" style="1" customWidth="1"/>
    <col min="13072" max="13072" width="10.42578125" style="1" customWidth="1"/>
    <col min="13073" max="13073" width="10.7109375" style="1" bestFit="1" customWidth="1"/>
    <col min="13074" max="13316" width="9.140625" style="1"/>
    <col min="13317" max="13317" width="5.42578125" style="1" customWidth="1"/>
    <col min="13318" max="13318" width="53.42578125" style="1" customWidth="1"/>
    <col min="13319" max="13319" width="13.7109375" style="1" customWidth="1"/>
    <col min="13320" max="13320" width="8" style="1" customWidth="1"/>
    <col min="13321" max="13321" width="8.28515625" style="1" customWidth="1"/>
    <col min="13322" max="13322" width="14.140625" style="1" customWidth="1"/>
    <col min="13323" max="13323" width="10" style="1" customWidth="1"/>
    <col min="13324" max="13324" width="15.140625" style="1" customWidth="1"/>
    <col min="13325" max="13325" width="7.7109375" style="1" customWidth="1"/>
    <col min="13326" max="13326" width="11.85546875" style="1" customWidth="1"/>
    <col min="13327" max="13327" width="18.5703125" style="1" customWidth="1"/>
    <col min="13328" max="13328" width="10.42578125" style="1" customWidth="1"/>
    <col min="13329" max="13329" width="10.7109375" style="1" bestFit="1" customWidth="1"/>
    <col min="13330" max="13572" width="9.140625" style="1"/>
    <col min="13573" max="13573" width="5.42578125" style="1" customWidth="1"/>
    <col min="13574" max="13574" width="53.42578125" style="1" customWidth="1"/>
    <col min="13575" max="13575" width="13.7109375" style="1" customWidth="1"/>
    <col min="13576" max="13576" width="8" style="1" customWidth="1"/>
    <col min="13577" max="13577" width="8.28515625" style="1" customWidth="1"/>
    <col min="13578" max="13578" width="14.140625" style="1" customWidth="1"/>
    <col min="13579" max="13579" width="10" style="1" customWidth="1"/>
    <col min="13580" max="13580" width="15.140625" style="1" customWidth="1"/>
    <col min="13581" max="13581" width="7.7109375" style="1" customWidth="1"/>
    <col min="13582" max="13582" width="11.85546875" style="1" customWidth="1"/>
    <col min="13583" max="13583" width="18.5703125" style="1" customWidth="1"/>
    <col min="13584" max="13584" width="10.42578125" style="1" customWidth="1"/>
    <col min="13585" max="13585" width="10.7109375" style="1" bestFit="1" customWidth="1"/>
    <col min="13586" max="13828" width="9.140625" style="1"/>
    <col min="13829" max="13829" width="5.42578125" style="1" customWidth="1"/>
    <col min="13830" max="13830" width="53.42578125" style="1" customWidth="1"/>
    <col min="13831" max="13831" width="13.7109375" style="1" customWidth="1"/>
    <col min="13832" max="13832" width="8" style="1" customWidth="1"/>
    <col min="13833" max="13833" width="8.28515625" style="1" customWidth="1"/>
    <col min="13834" max="13834" width="14.140625" style="1" customWidth="1"/>
    <col min="13835" max="13835" width="10" style="1" customWidth="1"/>
    <col min="13836" max="13836" width="15.140625" style="1" customWidth="1"/>
    <col min="13837" max="13837" width="7.7109375" style="1" customWidth="1"/>
    <col min="13838" max="13838" width="11.85546875" style="1" customWidth="1"/>
    <col min="13839" max="13839" width="18.5703125" style="1" customWidth="1"/>
    <col min="13840" max="13840" width="10.42578125" style="1" customWidth="1"/>
    <col min="13841" max="13841" width="10.7109375" style="1" bestFit="1" customWidth="1"/>
    <col min="13842" max="14084" width="9.140625" style="1"/>
    <col min="14085" max="14085" width="5.42578125" style="1" customWidth="1"/>
    <col min="14086" max="14086" width="53.42578125" style="1" customWidth="1"/>
    <col min="14087" max="14087" width="13.7109375" style="1" customWidth="1"/>
    <col min="14088" max="14088" width="8" style="1" customWidth="1"/>
    <col min="14089" max="14089" width="8.28515625" style="1" customWidth="1"/>
    <col min="14090" max="14090" width="14.140625" style="1" customWidth="1"/>
    <col min="14091" max="14091" width="10" style="1" customWidth="1"/>
    <col min="14092" max="14092" width="15.140625" style="1" customWidth="1"/>
    <col min="14093" max="14093" width="7.7109375" style="1" customWidth="1"/>
    <col min="14094" max="14094" width="11.85546875" style="1" customWidth="1"/>
    <col min="14095" max="14095" width="18.5703125" style="1" customWidth="1"/>
    <col min="14096" max="14096" width="10.42578125" style="1" customWidth="1"/>
    <col min="14097" max="14097" width="10.7109375" style="1" bestFit="1" customWidth="1"/>
    <col min="14098" max="14340" width="9.140625" style="1"/>
    <col min="14341" max="14341" width="5.42578125" style="1" customWidth="1"/>
    <col min="14342" max="14342" width="53.42578125" style="1" customWidth="1"/>
    <col min="14343" max="14343" width="13.7109375" style="1" customWidth="1"/>
    <col min="14344" max="14344" width="8" style="1" customWidth="1"/>
    <col min="14345" max="14345" width="8.28515625" style="1" customWidth="1"/>
    <col min="14346" max="14346" width="14.140625" style="1" customWidth="1"/>
    <col min="14347" max="14347" width="10" style="1" customWidth="1"/>
    <col min="14348" max="14348" width="15.140625" style="1" customWidth="1"/>
    <col min="14349" max="14349" width="7.7109375" style="1" customWidth="1"/>
    <col min="14350" max="14350" width="11.85546875" style="1" customWidth="1"/>
    <col min="14351" max="14351" width="18.5703125" style="1" customWidth="1"/>
    <col min="14352" max="14352" width="10.42578125" style="1" customWidth="1"/>
    <col min="14353" max="14353" width="10.7109375" style="1" bestFit="1" customWidth="1"/>
    <col min="14354" max="14596" width="9.140625" style="1"/>
    <col min="14597" max="14597" width="5.42578125" style="1" customWidth="1"/>
    <col min="14598" max="14598" width="53.42578125" style="1" customWidth="1"/>
    <col min="14599" max="14599" width="13.7109375" style="1" customWidth="1"/>
    <col min="14600" max="14600" width="8" style="1" customWidth="1"/>
    <col min="14601" max="14601" width="8.28515625" style="1" customWidth="1"/>
    <col min="14602" max="14602" width="14.140625" style="1" customWidth="1"/>
    <col min="14603" max="14603" width="10" style="1" customWidth="1"/>
    <col min="14604" max="14604" width="15.140625" style="1" customWidth="1"/>
    <col min="14605" max="14605" width="7.7109375" style="1" customWidth="1"/>
    <col min="14606" max="14606" width="11.85546875" style="1" customWidth="1"/>
    <col min="14607" max="14607" width="18.5703125" style="1" customWidth="1"/>
    <col min="14608" max="14608" width="10.42578125" style="1" customWidth="1"/>
    <col min="14609" max="14609" width="10.7109375" style="1" bestFit="1" customWidth="1"/>
    <col min="14610" max="14852" width="9.140625" style="1"/>
    <col min="14853" max="14853" width="5.42578125" style="1" customWidth="1"/>
    <col min="14854" max="14854" width="53.42578125" style="1" customWidth="1"/>
    <col min="14855" max="14855" width="13.7109375" style="1" customWidth="1"/>
    <col min="14856" max="14856" width="8" style="1" customWidth="1"/>
    <col min="14857" max="14857" width="8.28515625" style="1" customWidth="1"/>
    <col min="14858" max="14858" width="14.140625" style="1" customWidth="1"/>
    <col min="14859" max="14859" width="10" style="1" customWidth="1"/>
    <col min="14860" max="14860" width="15.140625" style="1" customWidth="1"/>
    <col min="14861" max="14861" width="7.7109375" style="1" customWidth="1"/>
    <col min="14862" max="14862" width="11.85546875" style="1" customWidth="1"/>
    <col min="14863" max="14863" width="18.5703125" style="1" customWidth="1"/>
    <col min="14864" max="14864" width="10.42578125" style="1" customWidth="1"/>
    <col min="14865" max="14865" width="10.7109375" style="1" bestFit="1" customWidth="1"/>
    <col min="14866" max="15108" width="9.140625" style="1"/>
    <col min="15109" max="15109" width="5.42578125" style="1" customWidth="1"/>
    <col min="15110" max="15110" width="53.42578125" style="1" customWidth="1"/>
    <col min="15111" max="15111" width="13.7109375" style="1" customWidth="1"/>
    <col min="15112" max="15112" width="8" style="1" customWidth="1"/>
    <col min="15113" max="15113" width="8.28515625" style="1" customWidth="1"/>
    <col min="15114" max="15114" width="14.140625" style="1" customWidth="1"/>
    <col min="15115" max="15115" width="10" style="1" customWidth="1"/>
    <col min="15116" max="15116" width="15.140625" style="1" customWidth="1"/>
    <col min="15117" max="15117" width="7.7109375" style="1" customWidth="1"/>
    <col min="15118" max="15118" width="11.85546875" style="1" customWidth="1"/>
    <col min="15119" max="15119" width="18.5703125" style="1" customWidth="1"/>
    <col min="15120" max="15120" width="10.42578125" style="1" customWidth="1"/>
    <col min="15121" max="15121" width="10.7109375" style="1" bestFit="1" customWidth="1"/>
    <col min="15122" max="15364" width="9.140625" style="1"/>
    <col min="15365" max="15365" width="5.42578125" style="1" customWidth="1"/>
    <col min="15366" max="15366" width="53.42578125" style="1" customWidth="1"/>
    <col min="15367" max="15367" width="13.7109375" style="1" customWidth="1"/>
    <col min="15368" max="15368" width="8" style="1" customWidth="1"/>
    <col min="15369" max="15369" width="8.28515625" style="1" customWidth="1"/>
    <col min="15370" max="15370" width="14.140625" style="1" customWidth="1"/>
    <col min="15371" max="15371" width="10" style="1" customWidth="1"/>
    <col min="15372" max="15372" width="15.140625" style="1" customWidth="1"/>
    <col min="15373" max="15373" width="7.7109375" style="1" customWidth="1"/>
    <col min="15374" max="15374" width="11.85546875" style="1" customWidth="1"/>
    <col min="15375" max="15375" width="18.5703125" style="1" customWidth="1"/>
    <col min="15376" max="15376" width="10.42578125" style="1" customWidth="1"/>
    <col min="15377" max="15377" width="10.7109375" style="1" bestFit="1" customWidth="1"/>
    <col min="15378" max="15620" width="9.140625" style="1"/>
    <col min="15621" max="15621" width="5.42578125" style="1" customWidth="1"/>
    <col min="15622" max="15622" width="53.42578125" style="1" customWidth="1"/>
    <col min="15623" max="15623" width="13.7109375" style="1" customWidth="1"/>
    <col min="15624" max="15624" width="8" style="1" customWidth="1"/>
    <col min="15625" max="15625" width="8.28515625" style="1" customWidth="1"/>
    <col min="15626" max="15626" width="14.140625" style="1" customWidth="1"/>
    <col min="15627" max="15627" width="10" style="1" customWidth="1"/>
    <col min="15628" max="15628" width="15.140625" style="1" customWidth="1"/>
    <col min="15629" max="15629" width="7.7109375" style="1" customWidth="1"/>
    <col min="15630" max="15630" width="11.85546875" style="1" customWidth="1"/>
    <col min="15631" max="15631" width="18.5703125" style="1" customWidth="1"/>
    <col min="15632" max="15632" width="10.42578125" style="1" customWidth="1"/>
    <col min="15633" max="15633" width="10.7109375" style="1" bestFit="1" customWidth="1"/>
    <col min="15634" max="15876" width="9.140625" style="1"/>
    <col min="15877" max="15877" width="5.42578125" style="1" customWidth="1"/>
    <col min="15878" max="15878" width="53.42578125" style="1" customWidth="1"/>
    <col min="15879" max="15879" width="13.7109375" style="1" customWidth="1"/>
    <col min="15880" max="15880" width="8" style="1" customWidth="1"/>
    <col min="15881" max="15881" width="8.28515625" style="1" customWidth="1"/>
    <col min="15882" max="15882" width="14.140625" style="1" customWidth="1"/>
    <col min="15883" max="15883" width="10" style="1" customWidth="1"/>
    <col min="15884" max="15884" width="15.140625" style="1" customWidth="1"/>
    <col min="15885" max="15885" width="7.7109375" style="1" customWidth="1"/>
    <col min="15886" max="15886" width="11.85546875" style="1" customWidth="1"/>
    <col min="15887" max="15887" width="18.5703125" style="1" customWidth="1"/>
    <col min="15888" max="15888" width="10.42578125" style="1" customWidth="1"/>
    <col min="15889" max="15889" width="10.7109375" style="1" bestFit="1" customWidth="1"/>
    <col min="15890" max="16132" width="9.140625" style="1"/>
    <col min="16133" max="16133" width="5.42578125" style="1" customWidth="1"/>
    <col min="16134" max="16134" width="53.42578125" style="1" customWidth="1"/>
    <col min="16135" max="16135" width="13.7109375" style="1" customWidth="1"/>
    <col min="16136" max="16136" width="8" style="1" customWidth="1"/>
    <col min="16137" max="16137" width="8.28515625" style="1" customWidth="1"/>
    <col min="16138" max="16138" width="14.140625" style="1" customWidth="1"/>
    <col min="16139" max="16139" width="10" style="1" customWidth="1"/>
    <col min="16140" max="16140" width="15.140625" style="1" customWidth="1"/>
    <col min="16141" max="16141" width="7.7109375" style="1" customWidth="1"/>
    <col min="16142" max="16142" width="11.85546875" style="1" customWidth="1"/>
    <col min="16143" max="16143" width="18.5703125" style="1" customWidth="1"/>
    <col min="16144" max="16144" width="10.42578125" style="1" customWidth="1"/>
    <col min="16145" max="16145" width="10.7109375" style="1" bestFit="1" customWidth="1"/>
    <col min="16146" max="16384" width="9.140625" style="1"/>
  </cols>
  <sheetData>
    <row r="1" spans="1:17" ht="15.75" x14ac:dyDescent="0.25">
      <c r="A1" s="82" t="s">
        <v>30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</row>
    <row r="2" spans="1:17" ht="15.75" x14ac:dyDescent="0.25">
      <c r="A2" s="83" t="s">
        <v>29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</row>
    <row r="3" spans="1:17" s="2" customFormat="1" ht="15.75" x14ac:dyDescent="0.25">
      <c r="A3" s="83" t="s">
        <v>31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</row>
    <row r="4" spans="1:17" s="2" customFormat="1" ht="15.75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1:17" x14ac:dyDescent="0.3">
      <c r="A5" s="44" t="s">
        <v>28</v>
      </c>
      <c r="B5" s="44"/>
      <c r="C5" s="44"/>
      <c r="D5" s="44" t="s">
        <v>27</v>
      </c>
      <c r="E5" s="42" t="s">
        <v>32</v>
      </c>
    </row>
    <row r="6" spans="1:17" ht="7.5" customHeight="1" thickBot="1" x14ac:dyDescent="0.35">
      <c r="A6" s="44"/>
      <c r="B6" s="44"/>
      <c r="C6" s="44"/>
      <c r="D6" s="44"/>
    </row>
    <row r="7" spans="1:17" s="42" customFormat="1" ht="27.95" customHeight="1" x14ac:dyDescent="0.2">
      <c r="A7" s="84" t="s">
        <v>26</v>
      </c>
      <c r="B7" s="85"/>
      <c r="C7" s="86"/>
      <c r="D7" s="93" t="s">
        <v>25</v>
      </c>
      <c r="E7" s="85"/>
      <c r="F7" s="85"/>
      <c r="G7" s="86"/>
      <c r="H7" s="96" t="s">
        <v>24</v>
      </c>
      <c r="I7" s="96" t="s">
        <v>23</v>
      </c>
      <c r="J7" s="102" t="s">
        <v>22</v>
      </c>
      <c r="K7" s="104"/>
      <c r="L7" s="102" t="s">
        <v>21</v>
      </c>
      <c r="M7" s="103"/>
      <c r="N7" s="104"/>
      <c r="O7" s="79" t="s">
        <v>20</v>
      </c>
      <c r="P7" s="79" t="s">
        <v>19</v>
      </c>
      <c r="Q7" s="79" t="s">
        <v>18</v>
      </c>
    </row>
    <row r="8" spans="1:17" s="42" customFormat="1" ht="15.75" customHeight="1" x14ac:dyDescent="0.2">
      <c r="A8" s="87"/>
      <c r="B8" s="88"/>
      <c r="C8" s="89"/>
      <c r="D8" s="94"/>
      <c r="E8" s="88"/>
      <c r="F8" s="88"/>
      <c r="G8" s="89"/>
      <c r="H8" s="97"/>
      <c r="I8" s="97"/>
      <c r="J8" s="99" t="s">
        <v>17</v>
      </c>
      <c r="K8" s="99" t="s">
        <v>15</v>
      </c>
      <c r="L8" s="99" t="s">
        <v>16</v>
      </c>
      <c r="M8" s="100" t="s">
        <v>15</v>
      </c>
      <c r="N8" s="100"/>
      <c r="O8" s="80"/>
      <c r="P8" s="80"/>
      <c r="Q8" s="80"/>
    </row>
    <row r="9" spans="1:17" s="42" customFormat="1" ht="15.75" customHeight="1" x14ac:dyDescent="0.2">
      <c r="A9" s="90"/>
      <c r="B9" s="91"/>
      <c r="C9" s="92"/>
      <c r="D9" s="95"/>
      <c r="E9" s="91"/>
      <c r="F9" s="91"/>
      <c r="G9" s="92"/>
      <c r="H9" s="98"/>
      <c r="I9" s="98"/>
      <c r="J9" s="99"/>
      <c r="K9" s="99"/>
      <c r="L9" s="99"/>
      <c r="M9" s="43" t="s">
        <v>14</v>
      </c>
      <c r="N9" s="43" t="s">
        <v>13</v>
      </c>
      <c r="O9" s="81"/>
      <c r="P9" s="81"/>
      <c r="Q9" s="81"/>
    </row>
    <row r="10" spans="1:17" s="33" customFormat="1" ht="13.5" thickBot="1" x14ac:dyDescent="0.25">
      <c r="A10" s="105">
        <v>1</v>
      </c>
      <c r="B10" s="72"/>
      <c r="C10" s="73"/>
      <c r="D10" s="71">
        <v>2</v>
      </c>
      <c r="E10" s="72"/>
      <c r="F10" s="72"/>
      <c r="G10" s="73"/>
      <c r="H10" s="41">
        <v>3</v>
      </c>
      <c r="I10" s="41">
        <v>4</v>
      </c>
      <c r="J10" s="40">
        <v>5</v>
      </c>
      <c r="K10" s="40">
        <v>6</v>
      </c>
      <c r="L10" s="40">
        <v>7</v>
      </c>
      <c r="M10" s="40">
        <v>8</v>
      </c>
      <c r="N10" s="40">
        <v>9</v>
      </c>
      <c r="O10" s="40">
        <v>10</v>
      </c>
      <c r="P10" s="40">
        <v>11</v>
      </c>
      <c r="Q10" s="40">
        <v>12</v>
      </c>
    </row>
    <row r="11" spans="1:17" s="33" customFormat="1" ht="14.1" customHeight="1" thickTop="1" x14ac:dyDescent="0.2">
      <c r="A11" s="39"/>
      <c r="B11" s="38"/>
      <c r="C11" s="37"/>
      <c r="G11" s="36"/>
      <c r="H11" s="35"/>
      <c r="I11" s="35"/>
      <c r="J11" s="34"/>
      <c r="K11" s="34"/>
      <c r="L11" s="34"/>
      <c r="M11" s="34"/>
      <c r="N11" s="34"/>
      <c r="O11" s="34"/>
      <c r="P11" s="34"/>
      <c r="Q11" s="34"/>
    </row>
    <row r="12" spans="1:17" s="5" customFormat="1" ht="16.5" customHeight="1" x14ac:dyDescent="0.2">
      <c r="A12" s="24"/>
      <c r="B12" s="23" t="s">
        <v>12</v>
      </c>
      <c r="C12" s="22"/>
      <c r="D12" s="74" t="s">
        <v>33</v>
      </c>
      <c r="E12" s="74"/>
      <c r="F12" s="74"/>
      <c r="G12" s="75"/>
      <c r="H12" s="32">
        <f>H13+H48+H56+H73+H82</f>
        <v>8171778878</v>
      </c>
      <c r="I12" s="25">
        <f t="shared" ref="I12:I46" si="0">H12/$H$95*100</f>
        <v>100</v>
      </c>
      <c r="J12" s="25">
        <f>(J13*H13+J48*H48+J82*H82)/H12</f>
        <v>29.555060557281028</v>
      </c>
      <c r="K12" s="25">
        <f t="shared" ref="K12:K52" si="1">M12/H12*100</f>
        <v>9.1146026724390765</v>
      </c>
      <c r="L12" s="25">
        <f t="shared" ref="L12:L46" si="2">J12*H12/$H$95</f>
        <v>29.555060557281028</v>
      </c>
      <c r="M12" s="32">
        <f>M13+M48+M73+M82+M56</f>
        <v>744825176</v>
      </c>
      <c r="N12" s="25">
        <f t="shared" ref="N12:N46" si="3">M12/$H$95*100</f>
        <v>9.1146026724390765</v>
      </c>
      <c r="O12" s="32">
        <f>O13+O48+O73+O82+O56</f>
        <v>7426953702</v>
      </c>
      <c r="P12" s="32"/>
      <c r="Q12" s="32"/>
    </row>
    <row r="13" spans="1:17" s="5" customFormat="1" ht="22.5" customHeight="1" x14ac:dyDescent="0.2">
      <c r="A13" s="24"/>
      <c r="B13" s="23"/>
      <c r="C13" s="22">
        <v>1</v>
      </c>
      <c r="D13" s="21"/>
      <c r="E13" s="74" t="s">
        <v>11</v>
      </c>
      <c r="F13" s="74"/>
      <c r="G13" s="75"/>
      <c r="H13" s="32">
        <f>H14+H21+H27+H29+H36+H38+H42+H47</f>
        <v>5420619878</v>
      </c>
      <c r="I13" s="25">
        <f t="shared" si="0"/>
        <v>66.333413555686775</v>
      </c>
      <c r="J13" s="25">
        <f>(J14*H14+J21*H21+J27*H27+J29*H29+J36*H36+J38*H38+J42*H42+J47*H47)/H13</f>
        <v>41.785887979212404</v>
      </c>
      <c r="K13" s="25">
        <f t="shared" si="1"/>
        <v>10.679729311947153</v>
      </c>
      <c r="L13" s="25">
        <f t="shared" si="2"/>
        <v>27.718005881166967</v>
      </c>
      <c r="M13" s="32">
        <f>M14+M21+M27+M29+M36+M38+M42+M47</f>
        <v>578907530</v>
      </c>
      <c r="N13" s="25">
        <f t="shared" si="3"/>
        <v>7.0842290111218063</v>
      </c>
      <c r="O13" s="32">
        <f>O14+O21+O27+O29+O36+O38+O42</f>
        <v>4841712348</v>
      </c>
      <c r="P13" s="32"/>
      <c r="Q13" s="32"/>
    </row>
    <row r="14" spans="1:17" s="5" customFormat="1" ht="32.25" customHeight="1" x14ac:dyDescent="0.2">
      <c r="A14" s="24"/>
      <c r="B14" s="23"/>
      <c r="C14" s="22"/>
      <c r="D14" s="21"/>
      <c r="E14" s="21"/>
      <c r="F14" s="74" t="s">
        <v>10</v>
      </c>
      <c r="G14" s="75"/>
      <c r="H14" s="32">
        <f>SUM(H15:H20)</f>
        <v>36000000</v>
      </c>
      <c r="I14" s="25">
        <f t="shared" si="0"/>
        <v>0.44054055472449122</v>
      </c>
      <c r="J14" s="25">
        <f>(J15*H15+J18*H18+J19*H19+J20*H20)/H14</f>
        <v>7.916666666666667</v>
      </c>
      <c r="K14" s="25">
        <f t="shared" si="1"/>
        <v>11.25</v>
      </c>
      <c r="L14" s="25">
        <f t="shared" si="2"/>
        <v>3.4876127249022219E-2</v>
      </c>
      <c r="M14" s="32">
        <f>SUM(M15:M20)</f>
        <v>4050000</v>
      </c>
      <c r="N14" s="25">
        <f t="shared" si="3"/>
        <v>4.9560812406505256E-2</v>
      </c>
      <c r="O14" s="32">
        <f>SUM(O15:O20)</f>
        <v>31950000</v>
      </c>
      <c r="P14" s="32"/>
      <c r="Q14" s="32"/>
    </row>
    <row r="15" spans="1:17" s="10" customFormat="1" ht="20.100000000000001" customHeight="1" x14ac:dyDescent="0.2">
      <c r="A15" s="18"/>
      <c r="B15" s="17"/>
      <c r="C15" s="16"/>
      <c r="D15" s="15"/>
      <c r="E15" s="15"/>
      <c r="F15" s="15"/>
      <c r="G15" s="14" t="s">
        <v>9</v>
      </c>
      <c r="H15" s="13">
        <v>10000000</v>
      </c>
      <c r="I15" s="12">
        <f t="shared" si="0"/>
        <v>0.12237237631235866</v>
      </c>
      <c r="J15" s="12">
        <f>K15</f>
        <v>16.5</v>
      </c>
      <c r="K15" s="12">
        <f t="shared" si="1"/>
        <v>16.5</v>
      </c>
      <c r="L15" s="12">
        <f t="shared" si="2"/>
        <v>2.0191442091539179E-2</v>
      </c>
      <c r="M15" s="11">
        <v>1650000</v>
      </c>
      <c r="N15" s="12">
        <f t="shared" si="3"/>
        <v>2.0191442091539179E-2</v>
      </c>
      <c r="O15" s="11">
        <f>H15-M15</f>
        <v>8350000</v>
      </c>
      <c r="P15" s="11"/>
      <c r="Q15" s="11"/>
    </row>
    <row r="16" spans="1:17" s="10" customFormat="1" ht="20.100000000000001" customHeight="1" x14ac:dyDescent="0.2">
      <c r="A16" s="18"/>
      <c r="B16" s="17"/>
      <c r="C16" s="16"/>
      <c r="D16" s="15"/>
      <c r="E16" s="15"/>
      <c r="F16" s="15"/>
      <c r="G16" s="14" t="s">
        <v>34</v>
      </c>
      <c r="H16" s="13">
        <v>4000000</v>
      </c>
      <c r="I16" s="12">
        <f t="shared" si="0"/>
        <v>4.8948950524943462E-2</v>
      </c>
      <c r="J16" s="12">
        <f t="shared" ref="J16:J17" si="4">K16</f>
        <v>30</v>
      </c>
      <c r="K16" s="12">
        <f t="shared" si="1"/>
        <v>30</v>
      </c>
      <c r="L16" s="12">
        <f t="shared" si="2"/>
        <v>1.4684685157483038E-2</v>
      </c>
      <c r="M16" s="11">
        <v>1200000</v>
      </c>
      <c r="N16" s="12">
        <f t="shared" si="3"/>
        <v>1.4684685157483038E-2</v>
      </c>
      <c r="O16" s="11">
        <f t="shared" ref="O16:O17" si="5">H16-M16</f>
        <v>2800000</v>
      </c>
      <c r="P16" s="11"/>
      <c r="Q16" s="11"/>
    </row>
    <row r="17" spans="1:17" s="10" customFormat="1" ht="20.100000000000001" customHeight="1" x14ac:dyDescent="0.2">
      <c r="A17" s="18"/>
      <c r="B17" s="17"/>
      <c r="C17" s="16"/>
      <c r="D17" s="15"/>
      <c r="E17" s="15"/>
      <c r="F17" s="15"/>
      <c r="G17" s="14" t="s">
        <v>35</v>
      </c>
      <c r="H17" s="13">
        <v>4000000</v>
      </c>
      <c r="I17" s="12">
        <f t="shared" si="0"/>
        <v>4.8948950524943462E-2</v>
      </c>
      <c r="J17" s="12">
        <f t="shared" si="4"/>
        <v>0</v>
      </c>
      <c r="K17" s="12">
        <f t="shared" si="1"/>
        <v>0</v>
      </c>
      <c r="L17" s="12">
        <f t="shared" si="2"/>
        <v>0</v>
      </c>
      <c r="M17" s="11">
        <v>0</v>
      </c>
      <c r="N17" s="12">
        <f t="shared" si="3"/>
        <v>0</v>
      </c>
      <c r="O17" s="11">
        <f t="shared" si="5"/>
        <v>4000000</v>
      </c>
      <c r="P17" s="11"/>
      <c r="Q17" s="11"/>
    </row>
    <row r="18" spans="1:17" s="10" customFormat="1" ht="19.5" customHeight="1" x14ac:dyDescent="0.2">
      <c r="A18" s="18"/>
      <c r="B18" s="17"/>
      <c r="C18" s="16"/>
      <c r="D18" s="15"/>
      <c r="E18" s="15"/>
      <c r="F18" s="15"/>
      <c r="G18" s="14" t="s">
        <v>36</v>
      </c>
      <c r="H18" s="13">
        <v>4000000</v>
      </c>
      <c r="I18" s="12">
        <f t="shared" si="0"/>
        <v>4.8948950524943462E-2</v>
      </c>
      <c r="J18" s="12">
        <f>K18</f>
        <v>30</v>
      </c>
      <c r="K18" s="12">
        <f t="shared" si="1"/>
        <v>30</v>
      </c>
      <c r="L18" s="12">
        <f t="shared" si="2"/>
        <v>1.4684685157483038E-2</v>
      </c>
      <c r="M18" s="11">
        <v>1200000</v>
      </c>
      <c r="N18" s="12">
        <f t="shared" si="3"/>
        <v>1.4684685157483038E-2</v>
      </c>
      <c r="O18" s="11">
        <f>H18-M18</f>
        <v>2800000</v>
      </c>
      <c r="P18" s="11"/>
      <c r="Q18" s="11"/>
    </row>
    <row r="19" spans="1:17" s="10" customFormat="1" ht="20.100000000000001" customHeight="1" x14ac:dyDescent="0.2">
      <c r="A19" s="18"/>
      <c r="B19" s="17"/>
      <c r="C19" s="16"/>
      <c r="D19" s="15"/>
      <c r="E19" s="15"/>
      <c r="F19" s="15"/>
      <c r="G19" s="14" t="s">
        <v>8</v>
      </c>
      <c r="H19" s="13">
        <v>4000000</v>
      </c>
      <c r="I19" s="12">
        <f t="shared" si="0"/>
        <v>4.8948950524943462E-2</v>
      </c>
      <c r="J19" s="12">
        <f>K19</f>
        <v>0</v>
      </c>
      <c r="K19" s="12">
        <f t="shared" si="1"/>
        <v>0</v>
      </c>
      <c r="L19" s="12">
        <f t="shared" si="2"/>
        <v>0</v>
      </c>
      <c r="M19" s="11">
        <v>0</v>
      </c>
      <c r="N19" s="12">
        <f t="shared" si="3"/>
        <v>0</v>
      </c>
      <c r="O19" s="11">
        <f>H19-M19</f>
        <v>4000000</v>
      </c>
      <c r="P19" s="11"/>
      <c r="Q19" s="11"/>
    </row>
    <row r="20" spans="1:17" s="10" customFormat="1" ht="20.100000000000001" customHeight="1" x14ac:dyDescent="0.2">
      <c r="A20" s="18"/>
      <c r="B20" s="17"/>
      <c r="C20" s="16"/>
      <c r="D20" s="15"/>
      <c r="E20" s="15"/>
      <c r="F20" s="15"/>
      <c r="G20" s="14" t="s">
        <v>37</v>
      </c>
      <c r="H20" s="13">
        <v>10000000</v>
      </c>
      <c r="I20" s="12">
        <f t="shared" si="0"/>
        <v>0.12237237631235866</v>
      </c>
      <c r="J20" s="12">
        <f>K20</f>
        <v>0</v>
      </c>
      <c r="K20" s="12">
        <f t="shared" si="1"/>
        <v>0</v>
      </c>
      <c r="L20" s="12">
        <f t="shared" si="2"/>
        <v>0</v>
      </c>
      <c r="M20" s="11">
        <v>0</v>
      </c>
      <c r="N20" s="12">
        <f t="shared" si="3"/>
        <v>0</v>
      </c>
      <c r="O20" s="11">
        <f>H20-M20</f>
        <v>10000000</v>
      </c>
      <c r="P20" s="11"/>
      <c r="Q20" s="11"/>
    </row>
    <row r="21" spans="1:17" s="5" customFormat="1" ht="20.100000000000001" customHeight="1" x14ac:dyDescent="0.2">
      <c r="A21" s="24"/>
      <c r="B21" s="23"/>
      <c r="C21" s="22"/>
      <c r="D21" s="21"/>
      <c r="E21" s="21"/>
      <c r="F21" s="74" t="s">
        <v>7</v>
      </c>
      <c r="G21" s="75"/>
      <c r="H21" s="19">
        <f>SUM(H22:H26)</f>
        <v>2282995000</v>
      </c>
      <c r="I21" s="25">
        <f t="shared" si="0"/>
        <v>27.937552325923328</v>
      </c>
      <c r="J21" s="25">
        <f>(J22*H22+J23*H23+J26*H26)/H21</f>
        <v>94.40713404978986</v>
      </c>
      <c r="K21" s="20">
        <f t="shared" si="1"/>
        <v>19.570061695273093</v>
      </c>
      <c r="L21" s="25">
        <f t="shared" si="2"/>
        <v>26.375042474564619</v>
      </c>
      <c r="M21" s="19">
        <f>SUM(M22:M26)</f>
        <v>446783530</v>
      </c>
      <c r="N21" s="25">
        <f t="shared" si="3"/>
        <v>5.4673962263323981</v>
      </c>
      <c r="O21" s="19">
        <f>SUM(O22:O26)</f>
        <v>1836211470</v>
      </c>
      <c r="P21" s="19"/>
      <c r="Q21" s="19"/>
    </row>
    <row r="22" spans="1:17" s="10" customFormat="1" ht="20.100000000000001" customHeight="1" x14ac:dyDescent="0.2">
      <c r="A22" s="18"/>
      <c r="B22" s="17"/>
      <c r="C22" s="16"/>
      <c r="D22" s="15"/>
      <c r="E22" s="15"/>
      <c r="F22" s="31"/>
      <c r="G22" s="14" t="s">
        <v>6</v>
      </c>
      <c r="H22" s="28">
        <v>2260500000</v>
      </c>
      <c r="I22" s="12">
        <f t="shared" si="0"/>
        <v>27.662275665408675</v>
      </c>
      <c r="J22" s="12">
        <v>95.23</v>
      </c>
      <c r="K22" s="12">
        <f t="shared" si="1"/>
        <v>19.619399690333996</v>
      </c>
      <c r="L22" s="12">
        <f t="shared" si="2"/>
        <v>26.342785116168681</v>
      </c>
      <c r="M22" s="13">
        <v>443496530</v>
      </c>
      <c r="N22" s="12">
        <f t="shared" si="3"/>
        <v>5.4271724262385259</v>
      </c>
      <c r="O22" s="11">
        <f>H22-M22</f>
        <v>1817003470</v>
      </c>
      <c r="P22" s="30"/>
      <c r="Q22" s="30"/>
    </row>
    <row r="23" spans="1:17" s="10" customFormat="1" ht="29.25" customHeight="1" x14ac:dyDescent="0.2">
      <c r="A23" s="18"/>
      <c r="B23" s="17"/>
      <c r="C23" s="16"/>
      <c r="D23" s="15"/>
      <c r="E23" s="15"/>
      <c r="F23" s="15"/>
      <c r="G23" s="14" t="s">
        <v>38</v>
      </c>
      <c r="H23" s="13">
        <v>6895000</v>
      </c>
      <c r="I23" s="12">
        <f t="shared" si="0"/>
        <v>8.4375753467371292E-2</v>
      </c>
      <c r="J23" s="12">
        <f>K23</f>
        <v>14.793328498912256</v>
      </c>
      <c r="K23" s="12">
        <f t="shared" si="1"/>
        <v>14.793328498912256</v>
      </c>
      <c r="L23" s="12">
        <f t="shared" si="2"/>
        <v>1.2481982383860583E-2</v>
      </c>
      <c r="M23" s="11">
        <v>1020000</v>
      </c>
      <c r="N23" s="12">
        <f t="shared" si="3"/>
        <v>1.2481982383860585E-2</v>
      </c>
      <c r="O23" s="11">
        <f>H23-M23</f>
        <v>5875000</v>
      </c>
      <c r="P23" s="11"/>
      <c r="Q23" s="11"/>
    </row>
    <row r="24" spans="1:17" s="10" customFormat="1" ht="20.100000000000001" customHeight="1" x14ac:dyDescent="0.2">
      <c r="A24" s="18"/>
      <c r="B24" s="17"/>
      <c r="C24" s="16"/>
      <c r="D24" s="15"/>
      <c r="E24" s="15"/>
      <c r="F24" s="15"/>
      <c r="G24" s="14" t="s">
        <v>39</v>
      </c>
      <c r="H24" s="13">
        <v>5500000</v>
      </c>
      <c r="I24" s="12">
        <f t="shared" si="0"/>
        <v>6.7304806971797262E-2</v>
      </c>
      <c r="J24" s="12">
        <f t="shared" ref="J24:J25" si="6">K24</f>
        <v>0</v>
      </c>
      <c r="K24" s="12">
        <f t="shared" si="1"/>
        <v>0</v>
      </c>
      <c r="L24" s="12">
        <f t="shared" si="2"/>
        <v>0</v>
      </c>
      <c r="M24" s="11">
        <v>0</v>
      </c>
      <c r="N24" s="12">
        <f t="shared" si="3"/>
        <v>0</v>
      </c>
      <c r="O24" s="11">
        <f t="shared" ref="O24:O25" si="7">H24-M24</f>
        <v>5500000</v>
      </c>
      <c r="P24" s="11"/>
      <c r="Q24" s="11"/>
    </row>
    <row r="25" spans="1:17" s="10" customFormat="1" ht="33" customHeight="1" x14ac:dyDescent="0.2">
      <c r="A25" s="18"/>
      <c r="B25" s="17"/>
      <c r="C25" s="16"/>
      <c r="D25" s="15"/>
      <c r="E25" s="15"/>
      <c r="F25" s="15"/>
      <c r="G25" s="14" t="s">
        <v>40</v>
      </c>
      <c r="H25" s="13">
        <v>5100000</v>
      </c>
      <c r="I25" s="12">
        <f t="shared" si="0"/>
        <v>6.2409911919302917E-2</v>
      </c>
      <c r="J25" s="12">
        <f t="shared" si="6"/>
        <v>12.764705882352942</v>
      </c>
      <c r="K25" s="12">
        <f t="shared" si="1"/>
        <v>12.764705882352942</v>
      </c>
      <c r="L25" s="12">
        <f t="shared" si="2"/>
        <v>7.9664416979345499E-3</v>
      </c>
      <c r="M25" s="11">
        <v>651000</v>
      </c>
      <c r="N25" s="12">
        <f t="shared" si="3"/>
        <v>7.9664416979345481E-3</v>
      </c>
      <c r="O25" s="11">
        <f t="shared" si="7"/>
        <v>4449000</v>
      </c>
      <c r="P25" s="11"/>
      <c r="Q25" s="11"/>
    </row>
    <row r="26" spans="1:17" s="10" customFormat="1" ht="20.100000000000001" customHeight="1" x14ac:dyDescent="0.2">
      <c r="A26" s="18"/>
      <c r="B26" s="17"/>
      <c r="C26" s="16"/>
      <c r="D26" s="15"/>
      <c r="E26" s="15"/>
      <c r="F26" s="15"/>
      <c r="G26" s="14" t="s">
        <v>5</v>
      </c>
      <c r="H26" s="13">
        <v>5000000</v>
      </c>
      <c r="I26" s="12">
        <f t="shared" si="0"/>
        <v>6.1186188156179329E-2</v>
      </c>
      <c r="J26" s="12">
        <f>K26</f>
        <v>32.32</v>
      </c>
      <c r="K26" s="12">
        <f t="shared" si="1"/>
        <v>32.32</v>
      </c>
      <c r="L26" s="12">
        <f t="shared" si="2"/>
        <v>1.9775376012077159E-2</v>
      </c>
      <c r="M26" s="11">
        <v>1616000</v>
      </c>
      <c r="N26" s="12">
        <f t="shared" si="3"/>
        <v>1.9775376012077159E-2</v>
      </c>
      <c r="O26" s="11">
        <f>H26-M26</f>
        <v>3384000</v>
      </c>
      <c r="P26" s="11"/>
      <c r="Q26" s="11"/>
    </row>
    <row r="27" spans="1:17" s="5" customFormat="1" ht="20.100000000000001" customHeight="1" x14ac:dyDescent="0.2">
      <c r="A27" s="24"/>
      <c r="B27" s="23"/>
      <c r="C27" s="22"/>
      <c r="D27" s="21"/>
      <c r="E27" s="21"/>
      <c r="F27" s="74" t="s">
        <v>4</v>
      </c>
      <c r="G27" s="75"/>
      <c r="H27" s="19">
        <f>SUM(H28:H28)</f>
        <v>50800000</v>
      </c>
      <c r="I27" s="25">
        <f t="shared" si="0"/>
        <v>0.62165167166678192</v>
      </c>
      <c r="J27" s="25">
        <f>(J28*H28)/H27</f>
        <v>0</v>
      </c>
      <c r="K27" s="20">
        <f t="shared" si="1"/>
        <v>0</v>
      </c>
      <c r="L27" s="25">
        <f t="shared" si="2"/>
        <v>0</v>
      </c>
      <c r="M27" s="19">
        <f>SUM(M28)</f>
        <v>0</v>
      </c>
      <c r="N27" s="25">
        <f t="shared" si="3"/>
        <v>0</v>
      </c>
      <c r="O27" s="19">
        <f>SUM(O28:O28)</f>
        <v>50800000</v>
      </c>
      <c r="P27" s="19"/>
      <c r="Q27" s="19"/>
    </row>
    <row r="28" spans="1:17" s="10" customFormat="1" ht="20.100000000000001" customHeight="1" x14ac:dyDescent="0.2">
      <c r="A28" s="18"/>
      <c r="B28" s="17"/>
      <c r="C28" s="16"/>
      <c r="D28" s="15"/>
      <c r="E28" s="15"/>
      <c r="F28" s="15"/>
      <c r="G28" s="14" t="s">
        <v>41</v>
      </c>
      <c r="H28" s="13">
        <v>50800000</v>
      </c>
      <c r="I28" s="12">
        <f t="shared" si="0"/>
        <v>0.62165167166678192</v>
      </c>
      <c r="J28" s="12">
        <f>K28</f>
        <v>0</v>
      </c>
      <c r="K28" s="12">
        <f t="shared" si="1"/>
        <v>0</v>
      </c>
      <c r="L28" s="12">
        <f t="shared" si="2"/>
        <v>0</v>
      </c>
      <c r="M28" s="11">
        <v>0</v>
      </c>
      <c r="N28" s="12">
        <f t="shared" si="3"/>
        <v>0</v>
      </c>
      <c r="O28" s="11">
        <f>H28-M28</f>
        <v>50800000</v>
      </c>
      <c r="P28" s="11"/>
      <c r="Q28" s="11"/>
    </row>
    <row r="29" spans="1:17" s="5" customFormat="1" ht="20.100000000000001" customHeight="1" x14ac:dyDescent="0.2">
      <c r="A29" s="24"/>
      <c r="B29" s="23"/>
      <c r="C29" s="22"/>
      <c r="D29" s="21"/>
      <c r="E29" s="21"/>
      <c r="F29" s="74" t="s">
        <v>3</v>
      </c>
      <c r="G29" s="75"/>
      <c r="H29" s="19">
        <f>SUM(H30:H35)</f>
        <v>2542103000</v>
      </c>
      <c r="I29" s="25">
        <f t="shared" si="0"/>
        <v>31.108318494077587</v>
      </c>
      <c r="J29" s="25">
        <f>(J30*H30+J31*H31+J32*H32+J33*H33+J34*H34+J35*H35)/H29</f>
        <v>3.9841029258059173</v>
      </c>
      <c r="K29" s="20">
        <f t="shared" si="1"/>
        <v>3.9841029258059173</v>
      </c>
      <c r="L29" s="25">
        <f t="shared" si="2"/>
        <v>1.2393874272915684</v>
      </c>
      <c r="M29" s="19">
        <f>SUM(M30:M35)</f>
        <v>101280000</v>
      </c>
      <c r="N29" s="25">
        <f t="shared" si="3"/>
        <v>1.2393874272915684</v>
      </c>
      <c r="O29" s="19">
        <f>SUM(O30:O35)</f>
        <v>2440823000</v>
      </c>
      <c r="P29" s="19"/>
      <c r="Q29" s="19"/>
    </row>
    <row r="30" spans="1:17" s="29" customFormat="1" ht="20.100000000000001" customHeight="1" x14ac:dyDescent="0.2">
      <c r="A30" s="18"/>
      <c r="B30" s="17"/>
      <c r="C30" s="16"/>
      <c r="D30" s="15"/>
      <c r="E30" s="15"/>
      <c r="F30" s="15"/>
      <c r="G30" s="14" t="s">
        <v>42</v>
      </c>
      <c r="H30" s="13">
        <v>1986505000</v>
      </c>
      <c r="I30" s="12">
        <f t="shared" si="0"/>
        <v>24.309333740638202</v>
      </c>
      <c r="J30" s="12">
        <f>K30</f>
        <v>0</v>
      </c>
      <c r="K30" s="12">
        <f t="shared" si="1"/>
        <v>0</v>
      </c>
      <c r="L30" s="12">
        <f t="shared" si="2"/>
        <v>0</v>
      </c>
      <c r="M30" s="11">
        <v>0</v>
      </c>
      <c r="N30" s="12">
        <f t="shared" si="3"/>
        <v>0</v>
      </c>
      <c r="O30" s="11">
        <f>H30-M30</f>
        <v>1986505000</v>
      </c>
      <c r="P30" s="11"/>
      <c r="Q30" s="11"/>
    </row>
    <row r="31" spans="1:17" s="29" customFormat="1" ht="20.100000000000001" customHeight="1" x14ac:dyDescent="0.2">
      <c r="A31" s="18"/>
      <c r="B31" s="17"/>
      <c r="C31" s="16"/>
      <c r="D31" s="15"/>
      <c r="E31" s="15"/>
      <c r="F31" s="15"/>
      <c r="G31" s="14" t="s">
        <v>43</v>
      </c>
      <c r="H31" s="13">
        <v>13389000</v>
      </c>
      <c r="I31" s="12">
        <f t="shared" si="0"/>
        <v>0.16384437464461701</v>
      </c>
      <c r="J31" s="12">
        <f t="shared" ref="J31:J35" si="8">K31</f>
        <v>0</v>
      </c>
      <c r="K31" s="12">
        <f t="shared" si="1"/>
        <v>0</v>
      </c>
      <c r="L31" s="12">
        <f t="shared" si="2"/>
        <v>0</v>
      </c>
      <c r="M31" s="11">
        <v>0</v>
      </c>
      <c r="N31" s="12">
        <f t="shared" si="3"/>
        <v>0</v>
      </c>
      <c r="O31" s="11">
        <f t="shared" ref="O31:O35" si="9">H31-M31</f>
        <v>13389000</v>
      </c>
      <c r="P31" s="11"/>
      <c r="Q31" s="11"/>
    </row>
    <row r="32" spans="1:17" s="29" customFormat="1" ht="20.100000000000001" customHeight="1" x14ac:dyDescent="0.2">
      <c r="A32" s="18"/>
      <c r="B32" s="17"/>
      <c r="C32" s="16"/>
      <c r="D32" s="15"/>
      <c r="E32" s="15"/>
      <c r="F32" s="15"/>
      <c r="G32" s="14" t="s">
        <v>44</v>
      </c>
      <c r="H32" s="13">
        <v>250434000</v>
      </c>
      <c r="I32" s="12">
        <f t="shared" si="0"/>
        <v>3.0646203689409228</v>
      </c>
      <c r="J32" s="12">
        <f t="shared" si="8"/>
        <v>40.44179304726994</v>
      </c>
      <c r="K32" s="12">
        <f t="shared" si="1"/>
        <v>40.44179304726994</v>
      </c>
      <c r="L32" s="12">
        <f t="shared" si="2"/>
        <v>1.2393874272915684</v>
      </c>
      <c r="M32" s="11">
        <v>101280000</v>
      </c>
      <c r="N32" s="12">
        <f t="shared" si="3"/>
        <v>1.2393874272915684</v>
      </c>
      <c r="O32" s="11">
        <f t="shared" si="9"/>
        <v>149154000</v>
      </c>
      <c r="P32" s="11"/>
      <c r="Q32" s="11"/>
    </row>
    <row r="33" spans="1:17" s="29" customFormat="1" ht="31.5" customHeight="1" x14ac:dyDescent="0.2">
      <c r="A33" s="18"/>
      <c r="B33" s="17"/>
      <c r="C33" s="16"/>
      <c r="D33" s="15"/>
      <c r="E33" s="15"/>
      <c r="F33" s="15"/>
      <c r="G33" s="14" t="s">
        <v>45</v>
      </c>
      <c r="H33" s="13">
        <v>68870000</v>
      </c>
      <c r="I33" s="12">
        <f t="shared" si="0"/>
        <v>0.84277855566321402</v>
      </c>
      <c r="J33" s="12">
        <f t="shared" si="8"/>
        <v>0</v>
      </c>
      <c r="K33" s="12">
        <f t="shared" si="1"/>
        <v>0</v>
      </c>
      <c r="L33" s="12">
        <f t="shared" si="2"/>
        <v>0</v>
      </c>
      <c r="M33" s="11">
        <v>0</v>
      </c>
      <c r="N33" s="12">
        <f t="shared" si="3"/>
        <v>0</v>
      </c>
      <c r="O33" s="11">
        <f t="shared" si="9"/>
        <v>68870000</v>
      </c>
      <c r="P33" s="11"/>
      <c r="Q33" s="11"/>
    </row>
    <row r="34" spans="1:17" s="29" customFormat="1" ht="20.100000000000001" customHeight="1" x14ac:dyDescent="0.2">
      <c r="A34" s="18"/>
      <c r="B34" s="17"/>
      <c r="C34" s="16"/>
      <c r="D34" s="15"/>
      <c r="E34" s="15"/>
      <c r="F34" s="15"/>
      <c r="G34" s="14" t="s">
        <v>46</v>
      </c>
      <c r="H34" s="13">
        <v>21565000</v>
      </c>
      <c r="I34" s="12">
        <f t="shared" si="0"/>
        <v>0.26389602951760144</v>
      </c>
      <c r="J34" s="12">
        <f t="shared" si="8"/>
        <v>0</v>
      </c>
      <c r="K34" s="12">
        <f t="shared" si="1"/>
        <v>0</v>
      </c>
      <c r="L34" s="12">
        <f t="shared" si="2"/>
        <v>0</v>
      </c>
      <c r="M34" s="11">
        <v>0</v>
      </c>
      <c r="N34" s="12">
        <f t="shared" si="3"/>
        <v>0</v>
      </c>
      <c r="O34" s="11">
        <f t="shared" si="9"/>
        <v>21565000</v>
      </c>
      <c r="P34" s="11"/>
      <c r="Q34" s="11"/>
    </row>
    <row r="35" spans="1:17" s="29" customFormat="1" ht="20.100000000000001" customHeight="1" x14ac:dyDescent="0.2">
      <c r="A35" s="18"/>
      <c r="B35" s="17"/>
      <c r="C35" s="16"/>
      <c r="D35" s="15"/>
      <c r="E35" s="15"/>
      <c r="F35" s="15"/>
      <c r="G35" s="14" t="s">
        <v>47</v>
      </c>
      <c r="H35" s="13">
        <v>201340000</v>
      </c>
      <c r="I35" s="12">
        <f t="shared" si="0"/>
        <v>2.4638454246730292</v>
      </c>
      <c r="J35" s="12">
        <f t="shared" si="8"/>
        <v>0</v>
      </c>
      <c r="K35" s="12">
        <f t="shared" si="1"/>
        <v>0</v>
      </c>
      <c r="L35" s="12">
        <f t="shared" si="2"/>
        <v>0</v>
      </c>
      <c r="M35" s="11">
        <v>0</v>
      </c>
      <c r="N35" s="12">
        <f t="shared" si="3"/>
        <v>0</v>
      </c>
      <c r="O35" s="11">
        <f t="shared" si="9"/>
        <v>201340000</v>
      </c>
      <c r="P35" s="11"/>
      <c r="Q35" s="11"/>
    </row>
    <row r="36" spans="1:17" s="5" customFormat="1" ht="30.6" customHeight="1" x14ac:dyDescent="0.2">
      <c r="A36" s="24"/>
      <c r="B36" s="23"/>
      <c r="C36" s="22"/>
      <c r="D36" s="21"/>
      <c r="E36" s="21"/>
      <c r="F36" s="74" t="s">
        <v>48</v>
      </c>
      <c r="G36" s="75"/>
      <c r="H36" s="19">
        <f>SUM(H37)</f>
        <v>23308000</v>
      </c>
      <c r="I36" s="20">
        <f t="shared" si="0"/>
        <v>0.28522553470884554</v>
      </c>
      <c r="J36" s="20">
        <f>SUM(J37)</f>
        <v>0</v>
      </c>
      <c r="K36" s="20">
        <f t="shared" si="1"/>
        <v>0</v>
      </c>
      <c r="L36" s="20">
        <f t="shared" si="2"/>
        <v>0</v>
      </c>
      <c r="M36" s="19">
        <f>SUM(M37)</f>
        <v>0</v>
      </c>
      <c r="N36" s="20">
        <f t="shared" si="3"/>
        <v>0</v>
      </c>
      <c r="O36" s="19">
        <f>SUM(O37)</f>
        <v>23308000</v>
      </c>
      <c r="P36" s="19"/>
      <c r="Q36" s="19"/>
    </row>
    <row r="37" spans="1:17" s="10" customFormat="1" ht="20.100000000000001" customHeight="1" x14ac:dyDescent="0.2">
      <c r="A37" s="18"/>
      <c r="B37" s="17"/>
      <c r="C37" s="16"/>
      <c r="D37" s="15"/>
      <c r="E37" s="15"/>
      <c r="F37" s="15"/>
      <c r="G37" s="14" t="s">
        <v>49</v>
      </c>
      <c r="H37" s="28">
        <v>23308000</v>
      </c>
      <c r="I37" s="12">
        <f t="shared" si="0"/>
        <v>0.28522553470884554</v>
      </c>
      <c r="J37" s="12">
        <f>K37</f>
        <v>0</v>
      </c>
      <c r="K37" s="12">
        <f t="shared" si="1"/>
        <v>0</v>
      </c>
      <c r="L37" s="12">
        <f t="shared" si="2"/>
        <v>0</v>
      </c>
      <c r="M37" s="11">
        <v>0</v>
      </c>
      <c r="N37" s="12">
        <f t="shared" si="3"/>
        <v>0</v>
      </c>
      <c r="O37" s="11">
        <f>H37-M37</f>
        <v>23308000</v>
      </c>
      <c r="P37" s="11"/>
      <c r="Q37" s="11"/>
    </row>
    <row r="38" spans="1:17" s="5" customFormat="1" ht="20.100000000000001" customHeight="1" x14ac:dyDescent="0.2">
      <c r="A38" s="24"/>
      <c r="B38" s="23"/>
      <c r="C38" s="22"/>
      <c r="D38" s="21"/>
      <c r="E38" s="21"/>
      <c r="F38" s="74" t="s">
        <v>2</v>
      </c>
      <c r="G38" s="75"/>
      <c r="H38" s="26">
        <f>SUM(H39:H41)</f>
        <v>236540161</v>
      </c>
      <c r="I38" s="25">
        <f t="shared" si="0"/>
        <v>2.8945981594877903</v>
      </c>
      <c r="J38" s="25">
        <f>(J39*H39+J41*H41)/H38</f>
        <v>0</v>
      </c>
      <c r="K38" s="27">
        <f t="shared" si="1"/>
        <v>0</v>
      </c>
      <c r="L38" s="25">
        <f t="shared" si="2"/>
        <v>0</v>
      </c>
      <c r="M38" s="26">
        <f>SUM(M39:M41)</f>
        <v>0</v>
      </c>
      <c r="N38" s="25">
        <f t="shared" si="3"/>
        <v>0</v>
      </c>
      <c r="O38" s="26">
        <f>SUM(O39:O41)</f>
        <v>236540161</v>
      </c>
      <c r="P38" s="26"/>
      <c r="Q38" s="26"/>
    </row>
    <row r="39" spans="1:17" s="10" customFormat="1" ht="20.100000000000001" customHeight="1" x14ac:dyDescent="0.2">
      <c r="A39" s="18"/>
      <c r="B39" s="17"/>
      <c r="C39" s="16"/>
      <c r="D39" s="15"/>
      <c r="E39" s="15"/>
      <c r="F39" s="15"/>
      <c r="G39" s="14" t="s">
        <v>50</v>
      </c>
      <c r="H39" s="28">
        <v>22097800</v>
      </c>
      <c r="I39" s="12">
        <f t="shared" si="0"/>
        <v>0.27041602972752393</v>
      </c>
      <c r="J39" s="12">
        <f>K39</f>
        <v>0</v>
      </c>
      <c r="K39" s="12">
        <f t="shared" si="1"/>
        <v>0</v>
      </c>
      <c r="L39" s="12">
        <f t="shared" si="2"/>
        <v>0</v>
      </c>
      <c r="M39" s="11">
        <v>0</v>
      </c>
      <c r="N39" s="12">
        <f t="shared" si="3"/>
        <v>0</v>
      </c>
      <c r="O39" s="11">
        <f>H39-M39</f>
        <v>22097800</v>
      </c>
      <c r="P39" s="11"/>
      <c r="Q39" s="11"/>
    </row>
    <row r="40" spans="1:17" s="10" customFormat="1" ht="20.100000000000001" customHeight="1" x14ac:dyDescent="0.2">
      <c r="A40" s="18"/>
      <c r="B40" s="17"/>
      <c r="C40" s="16"/>
      <c r="D40" s="15"/>
      <c r="E40" s="15"/>
      <c r="F40" s="15"/>
      <c r="G40" s="14" t="s">
        <v>51</v>
      </c>
      <c r="H40" s="28">
        <v>49999761</v>
      </c>
      <c r="I40" s="12">
        <f t="shared" si="0"/>
        <v>0.61185895686199943</v>
      </c>
      <c r="J40" s="12">
        <f>K40</f>
        <v>0</v>
      </c>
      <c r="K40" s="12">
        <f t="shared" si="1"/>
        <v>0</v>
      </c>
      <c r="L40" s="12">
        <f t="shared" si="2"/>
        <v>0</v>
      </c>
      <c r="M40" s="11">
        <v>0</v>
      </c>
      <c r="N40" s="12">
        <f t="shared" si="3"/>
        <v>0</v>
      </c>
      <c r="O40" s="11">
        <f>H40-M40</f>
        <v>49999761</v>
      </c>
      <c r="P40" s="11"/>
      <c r="Q40" s="11"/>
    </row>
    <row r="41" spans="1:17" s="10" customFormat="1" ht="18.75" customHeight="1" x14ac:dyDescent="0.2">
      <c r="A41" s="18"/>
      <c r="B41" s="17"/>
      <c r="C41" s="16"/>
      <c r="D41" s="15"/>
      <c r="E41" s="15"/>
      <c r="F41" s="15"/>
      <c r="G41" s="14" t="s">
        <v>52</v>
      </c>
      <c r="H41" s="28">
        <v>164442600</v>
      </c>
      <c r="I41" s="12">
        <f t="shared" si="0"/>
        <v>2.0123231728982671</v>
      </c>
      <c r="J41" s="12">
        <f>K41</f>
        <v>0</v>
      </c>
      <c r="K41" s="12">
        <f t="shared" si="1"/>
        <v>0</v>
      </c>
      <c r="L41" s="12">
        <f t="shared" si="2"/>
        <v>0</v>
      </c>
      <c r="M41" s="11">
        <v>0</v>
      </c>
      <c r="N41" s="12">
        <f t="shared" si="3"/>
        <v>0</v>
      </c>
      <c r="O41" s="11">
        <f>H41-M41</f>
        <v>164442600</v>
      </c>
      <c r="P41" s="11"/>
      <c r="Q41" s="11"/>
    </row>
    <row r="42" spans="1:17" s="5" customFormat="1" ht="27" customHeight="1" x14ac:dyDescent="0.2">
      <c r="A42" s="24"/>
      <c r="B42" s="23"/>
      <c r="C42" s="22"/>
      <c r="D42" s="21"/>
      <c r="E42" s="21"/>
      <c r="F42" s="74" t="s">
        <v>1</v>
      </c>
      <c r="G42" s="75"/>
      <c r="H42" s="26">
        <f>SUM(H43:H46)</f>
        <v>248873717</v>
      </c>
      <c r="I42" s="25">
        <f t="shared" si="0"/>
        <v>3.0455268150979453</v>
      </c>
      <c r="J42" s="25">
        <f>(J43*H43+J46*H46)/H42</f>
        <v>2.2557625078585537</v>
      </c>
      <c r="K42" s="27">
        <f t="shared" si="1"/>
        <v>10.76610271385146</v>
      </c>
      <c r="L42" s="25">
        <f t="shared" si="2"/>
        <v>6.8699852061758146E-2</v>
      </c>
      <c r="M42" s="26">
        <f>SUM(M43:M46)</f>
        <v>26794000</v>
      </c>
      <c r="N42" s="25">
        <f t="shared" si="3"/>
        <v>0.3278845450913338</v>
      </c>
      <c r="O42" s="26">
        <f>SUM(O43:O46)</f>
        <v>222079717</v>
      </c>
      <c r="P42" s="26"/>
      <c r="Q42" s="26"/>
    </row>
    <row r="43" spans="1:17" s="10" customFormat="1" ht="42" customHeight="1" x14ac:dyDescent="0.2">
      <c r="A43" s="18"/>
      <c r="B43" s="17"/>
      <c r="C43" s="16"/>
      <c r="D43" s="15"/>
      <c r="E43" s="15"/>
      <c r="F43" s="15"/>
      <c r="G43" s="14" t="s">
        <v>53</v>
      </c>
      <c r="H43" s="13">
        <v>41615000</v>
      </c>
      <c r="I43" s="12">
        <f t="shared" si="0"/>
        <v>0.5092526440238806</v>
      </c>
      <c r="J43" s="12">
        <f>K43</f>
        <v>11.774600504625736</v>
      </c>
      <c r="K43" s="12">
        <f t="shared" si="1"/>
        <v>11.774600504625736</v>
      </c>
      <c r="L43" s="12">
        <f t="shared" si="2"/>
        <v>5.9962464393055741E-2</v>
      </c>
      <c r="M43" s="11">
        <v>4900000</v>
      </c>
      <c r="N43" s="12">
        <f t="shared" si="3"/>
        <v>5.9962464393055741E-2</v>
      </c>
      <c r="O43" s="11">
        <f>H43-M43</f>
        <v>36715000</v>
      </c>
      <c r="P43" s="11"/>
      <c r="Q43" s="11"/>
    </row>
    <row r="44" spans="1:17" s="10" customFormat="1" ht="42" customHeight="1" x14ac:dyDescent="0.2">
      <c r="A44" s="18"/>
      <c r="B44" s="17"/>
      <c r="C44" s="16"/>
      <c r="D44" s="15"/>
      <c r="E44" s="15"/>
      <c r="F44" s="15"/>
      <c r="G44" s="14" t="s">
        <v>54</v>
      </c>
      <c r="H44" s="13">
        <v>106019000</v>
      </c>
      <c r="I44" s="12">
        <f t="shared" si="0"/>
        <v>1.2973796964259952</v>
      </c>
      <c r="J44" s="12">
        <f t="shared" ref="J44:J45" si="10">K44</f>
        <v>4.8236636829247583</v>
      </c>
      <c r="K44" s="12">
        <f t="shared" si="1"/>
        <v>4.8236636829247583</v>
      </c>
      <c r="L44" s="12">
        <f t="shared" si="2"/>
        <v>6.2581233246140205E-2</v>
      </c>
      <c r="M44" s="11">
        <v>5114000</v>
      </c>
      <c r="N44" s="12">
        <f t="shared" si="3"/>
        <v>6.2581233246140219E-2</v>
      </c>
      <c r="O44" s="11">
        <f>H44-M44</f>
        <v>100905000</v>
      </c>
      <c r="P44" s="11"/>
      <c r="Q44" s="11"/>
    </row>
    <row r="45" spans="1:17" s="10" customFormat="1" ht="23.25" customHeight="1" x14ac:dyDescent="0.2">
      <c r="A45" s="18"/>
      <c r="B45" s="17"/>
      <c r="C45" s="16"/>
      <c r="D45" s="15"/>
      <c r="E45" s="15"/>
      <c r="F45" s="15"/>
      <c r="G45" s="14" t="s">
        <v>55</v>
      </c>
      <c r="H45" s="13">
        <v>39396717</v>
      </c>
      <c r="I45" s="12">
        <f t="shared" si="0"/>
        <v>0.4821069878195498</v>
      </c>
      <c r="J45" s="12">
        <f t="shared" si="10"/>
        <v>40.780047738495576</v>
      </c>
      <c r="K45" s="12">
        <f t="shared" si="1"/>
        <v>40.780047738495576</v>
      </c>
      <c r="L45" s="12">
        <f t="shared" si="2"/>
        <v>0.19660345978343544</v>
      </c>
      <c r="M45" s="11">
        <v>16066000</v>
      </c>
      <c r="N45" s="12">
        <f t="shared" si="3"/>
        <v>0.19660345978343544</v>
      </c>
      <c r="O45" s="11">
        <f>H45-M45</f>
        <v>23330717</v>
      </c>
      <c r="P45" s="11"/>
      <c r="Q45" s="11"/>
    </row>
    <row r="46" spans="1:17" s="10" customFormat="1" ht="33" customHeight="1" x14ac:dyDescent="0.2">
      <c r="A46" s="18"/>
      <c r="B46" s="17"/>
      <c r="C46" s="16"/>
      <c r="D46" s="15"/>
      <c r="E46" s="15"/>
      <c r="F46" s="15"/>
      <c r="G46" s="14" t="s">
        <v>56</v>
      </c>
      <c r="H46" s="13">
        <v>61843000</v>
      </c>
      <c r="I46" s="12">
        <f t="shared" si="0"/>
        <v>0.75678748682851971</v>
      </c>
      <c r="J46" s="12">
        <f>K46</f>
        <v>1.1545364875572013</v>
      </c>
      <c r="K46" s="12">
        <f t="shared" si="1"/>
        <v>1.1545364875572013</v>
      </c>
      <c r="L46" s="12">
        <f t="shared" si="2"/>
        <v>8.7373876687024087E-3</v>
      </c>
      <c r="M46" s="13">
        <v>714000</v>
      </c>
      <c r="N46" s="12">
        <f t="shared" si="3"/>
        <v>8.7373876687024069E-3</v>
      </c>
      <c r="O46" s="11">
        <f>H46-M46</f>
        <v>61129000</v>
      </c>
      <c r="P46" s="11"/>
      <c r="Q46" s="11"/>
    </row>
    <row r="47" spans="1:17" s="5" customFormat="1" ht="6" customHeight="1" x14ac:dyDescent="0.2">
      <c r="A47" s="24"/>
      <c r="B47" s="23"/>
      <c r="C47" s="22"/>
      <c r="D47" s="21"/>
      <c r="E47" s="21"/>
      <c r="F47" s="74"/>
      <c r="G47" s="75"/>
      <c r="H47" s="26"/>
      <c r="I47" s="26"/>
      <c r="J47" s="26"/>
      <c r="K47" s="26"/>
      <c r="L47" s="26"/>
      <c r="M47" s="26"/>
      <c r="N47" s="26"/>
      <c r="O47" s="26"/>
      <c r="P47" s="26"/>
      <c r="Q47" s="26"/>
    </row>
    <row r="48" spans="1:17" s="5" customFormat="1" ht="17.25" customHeight="1" x14ac:dyDescent="0.2">
      <c r="A48" s="24"/>
      <c r="B48" s="23"/>
      <c r="C48" s="22">
        <v>2</v>
      </c>
      <c r="D48" s="21"/>
      <c r="E48" s="74" t="s">
        <v>57</v>
      </c>
      <c r="F48" s="74"/>
      <c r="G48" s="75"/>
      <c r="H48" s="19">
        <f>H49</f>
        <v>1265091000</v>
      </c>
      <c r="I48" s="20">
        <f t="shared" ref="I48:I71" si="11">H48/$H$95*100</f>
        <v>15.481219192137813</v>
      </c>
      <c r="J48" s="20">
        <f>(J49*H49+J56*H56+J61*H61+J72*H72)/H48</f>
        <v>9.0358437456277851</v>
      </c>
      <c r="K48" s="20">
        <f t="shared" si="1"/>
        <v>7.7207884650195124</v>
      </c>
      <c r="L48" s="20">
        <f t="shared" ref="L48:L57" si="12">J48*H48/$H$95</f>
        <v>1.3988587761197129</v>
      </c>
      <c r="M48" s="19">
        <f>M49</f>
        <v>97675000</v>
      </c>
      <c r="N48" s="20">
        <f t="shared" ref="N48:N71" si="13">M48/$H$95*100</f>
        <v>1.1952721856309632</v>
      </c>
      <c r="O48" s="19">
        <f>H48-M48</f>
        <v>1167416000</v>
      </c>
      <c r="P48" s="19"/>
      <c r="Q48" s="19"/>
    </row>
    <row r="49" spans="1:17" s="5" customFormat="1" ht="17.25" customHeight="1" x14ac:dyDescent="0.2">
      <c r="A49" s="24"/>
      <c r="B49" s="23"/>
      <c r="C49" s="22"/>
      <c r="D49" s="21"/>
      <c r="E49" s="21"/>
      <c r="F49" s="74" t="s">
        <v>58</v>
      </c>
      <c r="G49" s="75"/>
      <c r="H49" s="19">
        <f>SUM(H50:H55)</f>
        <v>1265091000</v>
      </c>
      <c r="I49" s="25">
        <f t="shared" si="11"/>
        <v>15.481219192137813</v>
      </c>
      <c r="J49" s="25">
        <f>(J50*H50+J51*H51+J52*H52+J53*H53+J54*H54+J55*H55)/H49</f>
        <v>7.7207884650195124</v>
      </c>
      <c r="K49" s="20">
        <f t="shared" si="1"/>
        <v>7.7207884650195124</v>
      </c>
      <c r="L49" s="25">
        <f t="shared" si="12"/>
        <v>1.1952721856309632</v>
      </c>
      <c r="M49" s="19">
        <f>SUM(M50:M55)</f>
        <v>97675000</v>
      </c>
      <c r="N49" s="25">
        <f t="shared" si="13"/>
        <v>1.1952721856309632</v>
      </c>
      <c r="O49" s="19">
        <f>SUM(O50:O55)</f>
        <v>1167416000</v>
      </c>
      <c r="P49" s="19"/>
      <c r="Q49" s="19"/>
    </row>
    <row r="50" spans="1:17" s="10" customFormat="1" ht="20.25" customHeight="1" x14ac:dyDescent="0.2">
      <c r="A50" s="18"/>
      <c r="B50" s="17"/>
      <c r="C50" s="16"/>
      <c r="D50" s="15"/>
      <c r="E50" s="15"/>
      <c r="F50" s="15"/>
      <c r="G50" s="14" t="s">
        <v>59</v>
      </c>
      <c r="H50" s="13">
        <v>8187000</v>
      </c>
      <c r="I50" s="12">
        <f t="shared" si="11"/>
        <v>0.10018626448692802</v>
      </c>
      <c r="J50" s="12">
        <f t="shared" ref="J50:J55" si="14">K50</f>
        <v>0</v>
      </c>
      <c r="K50" s="12">
        <f t="shared" si="1"/>
        <v>0</v>
      </c>
      <c r="L50" s="12">
        <f t="shared" si="12"/>
        <v>0</v>
      </c>
      <c r="M50" s="11">
        <v>0</v>
      </c>
      <c r="N50" s="12">
        <f t="shared" si="13"/>
        <v>0</v>
      </c>
      <c r="O50" s="11">
        <f t="shared" ref="O50:O55" si="15">H50-M50</f>
        <v>8187000</v>
      </c>
      <c r="P50" s="11"/>
      <c r="Q50" s="11"/>
    </row>
    <row r="51" spans="1:17" s="10" customFormat="1" ht="20.100000000000001" customHeight="1" x14ac:dyDescent="0.2">
      <c r="A51" s="18"/>
      <c r="B51" s="17"/>
      <c r="C51" s="16"/>
      <c r="D51" s="15"/>
      <c r="E51" s="15"/>
      <c r="F51" s="15"/>
      <c r="G51" s="14" t="s">
        <v>60</v>
      </c>
      <c r="H51" s="13">
        <v>24200000</v>
      </c>
      <c r="I51" s="12">
        <f t="shared" si="11"/>
        <v>0.2961411506759079</v>
      </c>
      <c r="J51" s="12">
        <f t="shared" si="14"/>
        <v>0</v>
      </c>
      <c r="K51" s="12">
        <f t="shared" si="1"/>
        <v>0</v>
      </c>
      <c r="L51" s="12">
        <f t="shared" si="12"/>
        <v>0</v>
      </c>
      <c r="M51" s="11">
        <v>0</v>
      </c>
      <c r="N51" s="12">
        <f t="shared" si="13"/>
        <v>0</v>
      </c>
      <c r="O51" s="11">
        <f t="shared" si="15"/>
        <v>24200000</v>
      </c>
      <c r="P51" s="11"/>
      <c r="Q51" s="11"/>
    </row>
    <row r="52" spans="1:17" s="10" customFormat="1" ht="17.25" customHeight="1" x14ac:dyDescent="0.2">
      <c r="A52" s="18"/>
      <c r="B52" s="17"/>
      <c r="C52" s="16"/>
      <c r="D52" s="15"/>
      <c r="E52" s="15"/>
      <c r="F52" s="15"/>
      <c r="G52" s="14" t="s">
        <v>61</v>
      </c>
      <c r="H52" s="13">
        <v>867500000</v>
      </c>
      <c r="I52" s="12">
        <f t="shared" si="11"/>
        <v>10.615803645097113</v>
      </c>
      <c r="J52" s="12">
        <f t="shared" si="14"/>
        <v>0.9279538904899135</v>
      </c>
      <c r="K52" s="12">
        <f t="shared" si="1"/>
        <v>0.9279538904899135</v>
      </c>
      <c r="L52" s="12">
        <f t="shared" si="12"/>
        <v>9.8509762931448724E-2</v>
      </c>
      <c r="M52" s="11">
        <v>8050000</v>
      </c>
      <c r="N52" s="12">
        <f t="shared" si="13"/>
        <v>9.8509762931448711E-2</v>
      </c>
      <c r="O52" s="11">
        <f t="shared" si="15"/>
        <v>859450000</v>
      </c>
      <c r="P52" s="11"/>
      <c r="Q52" s="11"/>
    </row>
    <row r="53" spans="1:17" s="10" customFormat="1" ht="17.25" customHeight="1" x14ac:dyDescent="0.2">
      <c r="A53" s="18"/>
      <c r="B53" s="17"/>
      <c r="C53" s="16"/>
      <c r="D53" s="15"/>
      <c r="E53" s="15"/>
      <c r="F53" s="15"/>
      <c r="G53" s="14" t="s">
        <v>62</v>
      </c>
      <c r="H53" s="13">
        <v>294204000</v>
      </c>
      <c r="I53" s="12">
        <f t="shared" si="11"/>
        <v>3.600244260060117</v>
      </c>
      <c r="J53" s="12">
        <f t="shared" si="14"/>
        <v>30.463555899987764</v>
      </c>
      <c r="K53" s="12">
        <f t="shared" ref="K53:K68" si="16">M53/H53*100</f>
        <v>30.463555899987764</v>
      </c>
      <c r="L53" s="12">
        <f t="shared" si="12"/>
        <v>1.0967624226995145</v>
      </c>
      <c r="M53" s="11">
        <v>89625000</v>
      </c>
      <c r="N53" s="12">
        <f t="shared" si="13"/>
        <v>1.0967624226995145</v>
      </c>
      <c r="O53" s="11">
        <f t="shared" si="15"/>
        <v>204579000</v>
      </c>
      <c r="P53" s="11"/>
      <c r="Q53" s="11"/>
    </row>
    <row r="54" spans="1:17" s="10" customFormat="1" x14ac:dyDescent="0.2">
      <c r="A54" s="18"/>
      <c r="B54" s="17"/>
      <c r="C54" s="16"/>
      <c r="D54" s="15"/>
      <c r="E54" s="15"/>
      <c r="F54" s="15"/>
      <c r="G54" s="14" t="s">
        <v>63</v>
      </c>
      <c r="H54" s="13">
        <v>45000000</v>
      </c>
      <c r="I54" s="12">
        <f t="shared" si="11"/>
        <v>0.55067569340561395</v>
      </c>
      <c r="J54" s="12">
        <f t="shared" si="14"/>
        <v>0</v>
      </c>
      <c r="K54" s="12">
        <f t="shared" si="16"/>
        <v>0</v>
      </c>
      <c r="L54" s="12">
        <f t="shared" si="12"/>
        <v>0</v>
      </c>
      <c r="M54" s="11">
        <v>0</v>
      </c>
      <c r="N54" s="12">
        <f t="shared" si="13"/>
        <v>0</v>
      </c>
      <c r="O54" s="11">
        <f t="shared" si="15"/>
        <v>45000000</v>
      </c>
      <c r="P54" s="11"/>
      <c r="Q54" s="11"/>
    </row>
    <row r="55" spans="1:17" s="10" customFormat="1" ht="20.100000000000001" customHeight="1" x14ac:dyDescent="0.2">
      <c r="A55" s="18"/>
      <c r="B55" s="17"/>
      <c r="C55" s="16"/>
      <c r="D55" s="15"/>
      <c r="E55" s="15"/>
      <c r="F55" s="15"/>
      <c r="G55" s="14" t="s">
        <v>64</v>
      </c>
      <c r="H55" s="13">
        <v>26000000</v>
      </c>
      <c r="I55" s="12">
        <f t="shared" si="11"/>
        <v>0.31816817841213252</v>
      </c>
      <c r="J55" s="12">
        <f t="shared" si="14"/>
        <v>0</v>
      </c>
      <c r="K55" s="12">
        <f t="shared" si="16"/>
        <v>0</v>
      </c>
      <c r="L55" s="12">
        <f t="shared" si="12"/>
        <v>0</v>
      </c>
      <c r="M55" s="11">
        <v>0</v>
      </c>
      <c r="N55" s="12">
        <f t="shared" si="13"/>
        <v>0</v>
      </c>
      <c r="O55" s="11">
        <f t="shared" si="15"/>
        <v>26000000</v>
      </c>
      <c r="P55" s="11"/>
      <c r="Q55" s="11"/>
    </row>
    <row r="56" spans="1:17" s="5" customFormat="1" ht="20.100000000000001" customHeight="1" x14ac:dyDescent="0.2">
      <c r="A56" s="24"/>
      <c r="B56" s="23"/>
      <c r="C56" s="22">
        <v>3</v>
      </c>
      <c r="D56" s="21"/>
      <c r="E56" s="77" t="s">
        <v>65</v>
      </c>
      <c r="F56" s="77"/>
      <c r="G56" s="78"/>
      <c r="H56" s="19">
        <f>H57+H61</f>
        <v>632856400</v>
      </c>
      <c r="I56" s="25">
        <f t="shared" si="11"/>
        <v>7.7444141532484583</v>
      </c>
      <c r="J56" s="25">
        <f>(J57*H57+J59*H59+J60*H60)/H56</f>
        <v>0.14679475470264663</v>
      </c>
      <c r="K56" s="20">
        <f t="shared" si="16"/>
        <v>2.6288184807801582</v>
      </c>
      <c r="L56" s="25">
        <f t="shared" si="12"/>
        <v>1.1368393759418121E-2</v>
      </c>
      <c r="M56" s="19">
        <f>M57+M61</f>
        <v>16636646</v>
      </c>
      <c r="N56" s="25">
        <f t="shared" si="13"/>
        <v>0.20358659048874966</v>
      </c>
      <c r="O56" s="19">
        <f>O57+O61</f>
        <v>616219754</v>
      </c>
      <c r="P56" s="19"/>
      <c r="Q56" s="19"/>
    </row>
    <row r="57" spans="1:17" s="10" customFormat="1" ht="55.5" customHeight="1" x14ac:dyDescent="0.2">
      <c r="A57" s="18"/>
      <c r="B57" s="17"/>
      <c r="C57" s="16"/>
      <c r="D57" s="15"/>
      <c r="E57" s="15"/>
      <c r="F57" s="77" t="s">
        <v>66</v>
      </c>
      <c r="G57" s="78"/>
      <c r="H57" s="19">
        <f>SUM(H58:H60)</f>
        <v>56778000</v>
      </c>
      <c r="I57" s="57">
        <f t="shared" si="11"/>
        <v>0.69480587822631001</v>
      </c>
      <c r="J57" s="57">
        <f t="shared" ref="J57:J60" si="17">K57</f>
        <v>1.6361971186022757</v>
      </c>
      <c r="K57" s="57">
        <f t="shared" si="16"/>
        <v>1.6361971186022757</v>
      </c>
      <c r="L57" s="57">
        <f t="shared" si="12"/>
        <v>1.1368393759418121E-2</v>
      </c>
      <c r="M57" s="19">
        <f>SUM(M58:M60)</f>
        <v>929000</v>
      </c>
      <c r="N57" s="57">
        <f t="shared" si="13"/>
        <v>1.136839375941812E-2</v>
      </c>
      <c r="O57" s="32">
        <f t="shared" ref="O57:O60" si="18">H57-M57</f>
        <v>55849000</v>
      </c>
      <c r="P57" s="11"/>
      <c r="Q57" s="11"/>
    </row>
    <row r="58" spans="1:17" s="10" customFormat="1" ht="18" customHeight="1" x14ac:dyDescent="0.2">
      <c r="A58" s="18"/>
      <c r="B58" s="17"/>
      <c r="C58" s="16"/>
      <c r="D58" s="15"/>
      <c r="E58" s="15"/>
      <c r="F58" s="15"/>
      <c r="G58" s="14" t="s">
        <v>67</v>
      </c>
      <c r="H58" s="13">
        <v>27329000</v>
      </c>
      <c r="I58" s="12">
        <f t="shared" si="11"/>
        <v>0.33443146722404499</v>
      </c>
      <c r="J58" s="12">
        <f t="shared" si="17"/>
        <v>3.3993194042958033</v>
      </c>
      <c r="K58" s="12">
        <f t="shared" si="16"/>
        <v>3.3993194042958033</v>
      </c>
      <c r="L58" s="12"/>
      <c r="M58" s="11">
        <v>929000</v>
      </c>
      <c r="N58" s="12">
        <f t="shared" si="13"/>
        <v>1.136839375941812E-2</v>
      </c>
      <c r="O58" s="11">
        <f t="shared" si="18"/>
        <v>26400000</v>
      </c>
      <c r="P58" s="11"/>
      <c r="Q58" s="11"/>
    </row>
    <row r="59" spans="1:17" s="10" customFormat="1" ht="50.25" customHeight="1" x14ac:dyDescent="0.2">
      <c r="A59" s="18"/>
      <c r="B59" s="17"/>
      <c r="C59" s="16"/>
      <c r="D59" s="15"/>
      <c r="E59" s="15"/>
      <c r="F59" s="15"/>
      <c r="G59" s="14" t="s">
        <v>68</v>
      </c>
      <c r="H59" s="13">
        <v>16000000</v>
      </c>
      <c r="I59" s="12">
        <f t="shared" si="11"/>
        <v>0.19579580209977385</v>
      </c>
      <c r="J59" s="12">
        <f t="shared" si="17"/>
        <v>0</v>
      </c>
      <c r="K59" s="12">
        <f t="shared" si="16"/>
        <v>0</v>
      </c>
      <c r="L59" s="12">
        <f t="shared" ref="L59:L71" si="19">J59*H59/$H$95</f>
        <v>0</v>
      </c>
      <c r="M59" s="11">
        <v>0</v>
      </c>
      <c r="N59" s="12">
        <f t="shared" si="13"/>
        <v>0</v>
      </c>
      <c r="O59" s="11">
        <f t="shared" si="18"/>
        <v>16000000</v>
      </c>
      <c r="P59" s="11"/>
      <c r="Q59" s="11"/>
    </row>
    <row r="60" spans="1:17" s="10" customFormat="1" ht="20.100000000000001" customHeight="1" x14ac:dyDescent="0.2">
      <c r="A60" s="18"/>
      <c r="B60" s="17"/>
      <c r="C60" s="16"/>
      <c r="D60" s="15"/>
      <c r="E60" s="15"/>
      <c r="F60" s="15"/>
      <c r="G60" s="14" t="s">
        <v>69</v>
      </c>
      <c r="H60" s="13">
        <v>13449000</v>
      </c>
      <c r="I60" s="12">
        <f t="shared" si="11"/>
        <v>0.16457860890249115</v>
      </c>
      <c r="J60" s="12">
        <f t="shared" si="17"/>
        <v>0</v>
      </c>
      <c r="K60" s="12">
        <f t="shared" si="16"/>
        <v>0</v>
      </c>
      <c r="L60" s="12">
        <f t="shared" si="19"/>
        <v>0</v>
      </c>
      <c r="M60" s="11">
        <v>0</v>
      </c>
      <c r="N60" s="12">
        <f t="shared" si="13"/>
        <v>0</v>
      </c>
      <c r="O60" s="11">
        <f t="shared" si="18"/>
        <v>13449000</v>
      </c>
      <c r="P60" s="11"/>
      <c r="Q60" s="11"/>
    </row>
    <row r="61" spans="1:17" s="5" customFormat="1" ht="20.100000000000001" customHeight="1" x14ac:dyDescent="0.2">
      <c r="A61" s="24"/>
      <c r="B61" s="23"/>
      <c r="C61" s="22"/>
      <c r="D61" s="21"/>
      <c r="E61" s="21"/>
      <c r="F61" s="74" t="s">
        <v>70</v>
      </c>
      <c r="G61" s="75"/>
      <c r="H61" s="19">
        <f>SUM(H62:H71)</f>
        <v>576078400</v>
      </c>
      <c r="I61" s="25">
        <f t="shared" si="11"/>
        <v>7.0496082750221474</v>
      </c>
      <c r="J61" s="25">
        <f>(J62*H62+J63*H63+J64*H64+J65*H65+J66*H66+J67*H67+J68*H68+J71*H71)/H61</f>
        <v>2.7266507475371409</v>
      </c>
      <c r="K61" s="20">
        <f t="shared" si="16"/>
        <v>2.7266507475371409</v>
      </c>
      <c r="L61" s="25">
        <f t="shared" si="19"/>
        <v>0.19221819672933152</v>
      </c>
      <c r="M61" s="19">
        <f>SUM(M62:M71)</f>
        <v>15707646</v>
      </c>
      <c r="N61" s="25">
        <f t="shared" si="13"/>
        <v>0.19221819672933152</v>
      </c>
      <c r="O61" s="19">
        <f>SUM(O62:O71)</f>
        <v>560370754</v>
      </c>
      <c r="P61" s="19"/>
      <c r="Q61" s="19"/>
    </row>
    <row r="62" spans="1:17" s="10" customFormat="1" ht="33" customHeight="1" x14ac:dyDescent="0.2">
      <c r="A62" s="18"/>
      <c r="B62" s="17"/>
      <c r="C62" s="16"/>
      <c r="D62" s="15"/>
      <c r="E62" s="15"/>
      <c r="F62" s="15"/>
      <c r="G62" s="14" t="s">
        <v>71</v>
      </c>
      <c r="H62" s="13">
        <v>175297000</v>
      </c>
      <c r="I62" s="12">
        <f t="shared" si="11"/>
        <v>2.1451510450427538</v>
      </c>
      <c r="J62" s="12">
        <f t="shared" ref="J62:J71" si="20">K62</f>
        <v>0</v>
      </c>
      <c r="K62" s="12">
        <f t="shared" si="16"/>
        <v>0</v>
      </c>
      <c r="L62" s="12">
        <f t="shared" si="19"/>
        <v>0</v>
      </c>
      <c r="M62" s="11">
        <v>0</v>
      </c>
      <c r="N62" s="12">
        <f t="shared" si="13"/>
        <v>0</v>
      </c>
      <c r="O62" s="11">
        <f t="shared" ref="O62:O71" si="21">H62-M62</f>
        <v>175297000</v>
      </c>
      <c r="P62" s="11"/>
      <c r="Q62" s="11"/>
    </row>
    <row r="63" spans="1:17" s="10" customFormat="1" ht="33.75" customHeight="1" x14ac:dyDescent="0.2">
      <c r="A63" s="18"/>
      <c r="B63" s="17"/>
      <c r="C63" s="16"/>
      <c r="D63" s="15"/>
      <c r="E63" s="15"/>
      <c r="F63" s="15"/>
      <c r="G63" s="14" t="s">
        <v>72</v>
      </c>
      <c r="H63" s="13">
        <v>18504000</v>
      </c>
      <c r="I63" s="12">
        <f t="shared" si="11"/>
        <v>0.22643784512838844</v>
      </c>
      <c r="J63" s="12">
        <f t="shared" si="20"/>
        <v>0</v>
      </c>
      <c r="K63" s="12">
        <f t="shared" si="16"/>
        <v>0</v>
      </c>
      <c r="L63" s="12">
        <f t="shared" si="19"/>
        <v>0</v>
      </c>
      <c r="M63" s="11">
        <v>0</v>
      </c>
      <c r="N63" s="12">
        <f t="shared" si="13"/>
        <v>0</v>
      </c>
      <c r="O63" s="11">
        <f t="shared" si="21"/>
        <v>18504000</v>
      </c>
      <c r="P63" s="11"/>
      <c r="Q63" s="11"/>
    </row>
    <row r="64" spans="1:17" s="10" customFormat="1" ht="20.25" customHeight="1" x14ac:dyDescent="0.2">
      <c r="A64" s="18"/>
      <c r="B64" s="17"/>
      <c r="C64" s="16"/>
      <c r="D64" s="15"/>
      <c r="E64" s="15"/>
      <c r="F64" s="15"/>
      <c r="G64" s="14" t="s">
        <v>73</v>
      </c>
      <c r="H64" s="13">
        <v>730000</v>
      </c>
      <c r="I64" s="12">
        <f t="shared" si="11"/>
        <v>8.9331834708021828E-3</v>
      </c>
      <c r="J64" s="12">
        <f t="shared" si="20"/>
        <v>0</v>
      </c>
      <c r="K64" s="12">
        <f t="shared" si="16"/>
        <v>0</v>
      </c>
      <c r="L64" s="12">
        <f t="shared" si="19"/>
        <v>0</v>
      </c>
      <c r="M64" s="11">
        <v>0</v>
      </c>
      <c r="N64" s="12">
        <f t="shared" si="13"/>
        <v>0</v>
      </c>
      <c r="O64" s="11">
        <f t="shared" si="21"/>
        <v>730000</v>
      </c>
      <c r="P64" s="11"/>
      <c r="Q64" s="11"/>
    </row>
    <row r="65" spans="1:17" s="10" customFormat="1" ht="19.5" customHeight="1" x14ac:dyDescent="0.2">
      <c r="A65" s="18"/>
      <c r="B65" s="17"/>
      <c r="C65" s="16"/>
      <c r="D65" s="15"/>
      <c r="E65" s="15"/>
      <c r="F65" s="15"/>
      <c r="G65" s="14" t="s">
        <v>69</v>
      </c>
      <c r="H65" s="13">
        <v>155071000</v>
      </c>
      <c r="I65" s="12">
        <f t="shared" si="11"/>
        <v>1.8976406767133771</v>
      </c>
      <c r="J65" s="12">
        <f t="shared" si="20"/>
        <v>10.129325276808688</v>
      </c>
      <c r="K65" s="12">
        <f t="shared" si="16"/>
        <v>10.129325276808688</v>
      </c>
      <c r="L65" s="12">
        <f t="shared" si="19"/>
        <v>0.19221819672933152</v>
      </c>
      <c r="M65" s="11">
        <v>15707646</v>
      </c>
      <c r="N65" s="12">
        <f t="shared" si="13"/>
        <v>0.19221819672933152</v>
      </c>
      <c r="O65" s="11">
        <f t="shared" si="21"/>
        <v>139363354</v>
      </c>
      <c r="P65" s="11"/>
      <c r="Q65" s="11"/>
    </row>
    <row r="66" spans="1:17" s="10" customFormat="1" ht="16.5" customHeight="1" x14ac:dyDescent="0.2">
      <c r="A66" s="18"/>
      <c r="B66" s="17"/>
      <c r="C66" s="16"/>
      <c r="D66" s="15"/>
      <c r="E66" s="15"/>
      <c r="F66" s="15"/>
      <c r="G66" s="14" t="s">
        <v>74</v>
      </c>
      <c r="H66" s="13">
        <v>43625000</v>
      </c>
      <c r="I66" s="12">
        <f t="shared" si="11"/>
        <v>0.5338494916626646</v>
      </c>
      <c r="J66" s="12">
        <f t="shared" si="20"/>
        <v>0</v>
      </c>
      <c r="K66" s="12">
        <f t="shared" si="16"/>
        <v>0</v>
      </c>
      <c r="L66" s="12">
        <f t="shared" si="19"/>
        <v>0</v>
      </c>
      <c r="M66" s="11">
        <v>0</v>
      </c>
      <c r="N66" s="12">
        <f t="shared" si="13"/>
        <v>0</v>
      </c>
      <c r="O66" s="11">
        <f t="shared" si="21"/>
        <v>43625000</v>
      </c>
      <c r="P66" s="11"/>
      <c r="Q66" s="11"/>
    </row>
    <row r="67" spans="1:17" s="10" customFormat="1" ht="31.5" customHeight="1" x14ac:dyDescent="0.2">
      <c r="A67" s="18"/>
      <c r="B67" s="17"/>
      <c r="C67" s="16"/>
      <c r="D67" s="15"/>
      <c r="E67" s="15"/>
      <c r="F67" s="15"/>
      <c r="G67" s="14" t="s">
        <v>75</v>
      </c>
      <c r="H67" s="13">
        <v>58737000</v>
      </c>
      <c r="I67" s="12">
        <f t="shared" si="11"/>
        <v>0.71877862674590109</v>
      </c>
      <c r="J67" s="12">
        <f t="shared" si="20"/>
        <v>0</v>
      </c>
      <c r="K67" s="12">
        <f t="shared" si="16"/>
        <v>0</v>
      </c>
      <c r="L67" s="12">
        <f t="shared" si="19"/>
        <v>0</v>
      </c>
      <c r="M67" s="11">
        <v>0</v>
      </c>
      <c r="N67" s="12">
        <f t="shared" si="13"/>
        <v>0</v>
      </c>
      <c r="O67" s="11">
        <f t="shared" si="21"/>
        <v>58737000</v>
      </c>
      <c r="P67" s="11"/>
      <c r="Q67" s="11"/>
    </row>
    <row r="68" spans="1:17" s="10" customFormat="1" ht="32.25" customHeight="1" x14ac:dyDescent="0.2">
      <c r="A68" s="18"/>
      <c r="B68" s="17"/>
      <c r="C68" s="16"/>
      <c r="D68" s="15"/>
      <c r="E68" s="15"/>
      <c r="F68" s="15"/>
      <c r="G68" s="14" t="s">
        <v>76</v>
      </c>
      <c r="H68" s="13">
        <v>765000</v>
      </c>
      <c r="I68" s="12">
        <f t="shared" si="11"/>
        <v>9.3614867878954369E-3</v>
      </c>
      <c r="J68" s="12">
        <f t="shared" si="20"/>
        <v>0</v>
      </c>
      <c r="K68" s="12">
        <f t="shared" si="16"/>
        <v>0</v>
      </c>
      <c r="L68" s="12">
        <f t="shared" si="19"/>
        <v>0</v>
      </c>
      <c r="M68" s="11">
        <v>0</v>
      </c>
      <c r="N68" s="12">
        <f t="shared" si="13"/>
        <v>0</v>
      </c>
      <c r="O68" s="11">
        <f t="shared" si="21"/>
        <v>765000</v>
      </c>
      <c r="P68" s="11"/>
      <c r="Q68" s="11"/>
    </row>
    <row r="69" spans="1:17" s="10" customFormat="1" ht="32.25" customHeight="1" x14ac:dyDescent="0.2">
      <c r="A69" s="18"/>
      <c r="B69" s="17"/>
      <c r="C69" s="16"/>
      <c r="D69" s="15"/>
      <c r="E69" s="15"/>
      <c r="F69" s="15"/>
      <c r="G69" s="14" t="s">
        <v>77</v>
      </c>
      <c r="H69" s="13">
        <v>53678400</v>
      </c>
      <c r="I69" s="12">
        <f t="shared" si="11"/>
        <v>0.65687533646453133</v>
      </c>
      <c r="J69" s="12">
        <f t="shared" si="20"/>
        <v>0</v>
      </c>
      <c r="K69" s="12">
        <f t="shared" ref="K69:K70" si="22">M69/H69*100</f>
        <v>0</v>
      </c>
      <c r="L69" s="12">
        <f t="shared" si="19"/>
        <v>0</v>
      </c>
      <c r="M69" s="11">
        <v>0</v>
      </c>
      <c r="N69" s="12">
        <f t="shared" si="13"/>
        <v>0</v>
      </c>
      <c r="O69" s="11">
        <f t="shared" ref="O69:O70" si="23">H69-M69</f>
        <v>53678400</v>
      </c>
      <c r="P69" s="11"/>
      <c r="Q69" s="11"/>
    </row>
    <row r="70" spans="1:17" s="10" customFormat="1" ht="16.5" customHeight="1" x14ac:dyDescent="0.2">
      <c r="A70" s="18"/>
      <c r="B70" s="17"/>
      <c r="C70" s="16"/>
      <c r="D70" s="15"/>
      <c r="E70" s="15"/>
      <c r="F70" s="15"/>
      <c r="G70" s="14" t="s">
        <v>78</v>
      </c>
      <c r="H70" s="13">
        <v>39547000</v>
      </c>
      <c r="I70" s="12">
        <f t="shared" si="11"/>
        <v>0.48394603660248481</v>
      </c>
      <c r="J70" s="12">
        <f t="shared" si="20"/>
        <v>0</v>
      </c>
      <c r="K70" s="12">
        <f t="shared" si="22"/>
        <v>0</v>
      </c>
      <c r="L70" s="12">
        <f t="shared" si="19"/>
        <v>0</v>
      </c>
      <c r="M70" s="11">
        <v>0</v>
      </c>
      <c r="N70" s="12">
        <f t="shared" si="13"/>
        <v>0</v>
      </c>
      <c r="O70" s="11">
        <f t="shared" si="23"/>
        <v>39547000</v>
      </c>
      <c r="P70" s="11"/>
      <c r="Q70" s="11"/>
    </row>
    <row r="71" spans="1:17" s="10" customFormat="1" ht="30" customHeight="1" x14ac:dyDescent="0.2">
      <c r="A71" s="18"/>
      <c r="B71" s="17"/>
      <c r="C71" s="16"/>
      <c r="D71" s="15"/>
      <c r="E71" s="15"/>
      <c r="F71" s="15"/>
      <c r="G71" s="14" t="s">
        <v>79</v>
      </c>
      <c r="H71" s="13">
        <v>30124000</v>
      </c>
      <c r="I71" s="12">
        <f t="shared" si="11"/>
        <v>0.36863454640334925</v>
      </c>
      <c r="J71" s="12">
        <f t="shared" si="20"/>
        <v>0</v>
      </c>
      <c r="K71" s="12">
        <f t="shared" ref="K71:K87" si="24">M71/H71*100</f>
        <v>0</v>
      </c>
      <c r="L71" s="12">
        <f t="shared" si="19"/>
        <v>0</v>
      </c>
      <c r="M71" s="11">
        <v>0</v>
      </c>
      <c r="N71" s="12">
        <f t="shared" si="13"/>
        <v>0</v>
      </c>
      <c r="O71" s="11">
        <f t="shared" si="21"/>
        <v>30124000</v>
      </c>
      <c r="P71" s="11"/>
      <c r="Q71" s="11"/>
    </row>
    <row r="72" spans="1:17" s="5" customFormat="1" ht="20.100000000000001" customHeight="1" x14ac:dyDescent="0.2">
      <c r="A72" s="24"/>
      <c r="B72" s="23">
        <v>2</v>
      </c>
      <c r="C72" s="22"/>
      <c r="D72" s="76" t="s">
        <v>80</v>
      </c>
      <c r="E72" s="77"/>
      <c r="F72" s="77"/>
      <c r="G72" s="78"/>
      <c r="H72" s="19"/>
      <c r="I72" s="25"/>
      <c r="J72" s="25"/>
      <c r="K72" s="20"/>
      <c r="L72" s="25"/>
      <c r="M72" s="19"/>
      <c r="N72" s="25"/>
      <c r="O72" s="19"/>
      <c r="P72" s="19"/>
      <c r="Q72" s="19"/>
    </row>
    <row r="73" spans="1:17" s="5" customFormat="1" ht="20.100000000000001" customHeight="1" x14ac:dyDescent="0.2">
      <c r="A73" s="24"/>
      <c r="B73" s="23"/>
      <c r="C73" s="22">
        <v>1</v>
      </c>
      <c r="D73" s="58"/>
      <c r="E73" s="77" t="s">
        <v>81</v>
      </c>
      <c r="F73" s="77"/>
      <c r="G73" s="78"/>
      <c r="H73" s="19">
        <f>H74</f>
        <v>220325000</v>
      </c>
      <c r="I73" s="25">
        <f t="shared" ref="I73:I89" si="25">H73/$H$95*100</f>
        <v>2.6961693811020417</v>
      </c>
      <c r="J73" s="25">
        <f>(J75*H75+J81*H81)/H73</f>
        <v>5.8393736525587201</v>
      </c>
      <c r="K73" s="20">
        <f t="shared" ref="K73" si="26">M73/H73*100</f>
        <v>6.2623851129013959</v>
      </c>
      <c r="L73" s="25">
        <f t="shared" ref="L73:L89" si="27">J73*H73/$H$95</f>
        <v>0.15743940446842816</v>
      </c>
      <c r="M73" s="19">
        <f>M74</f>
        <v>13797600</v>
      </c>
      <c r="N73" s="25">
        <f t="shared" ref="N73:N89" si="28">M73/$H$95*100</f>
        <v>0.16884450994073999</v>
      </c>
      <c r="O73" s="59">
        <f>O74</f>
        <v>206527400</v>
      </c>
      <c r="P73" s="19"/>
      <c r="Q73" s="19"/>
    </row>
    <row r="74" spans="1:17" s="10" customFormat="1" ht="31.5" customHeight="1" x14ac:dyDescent="0.2">
      <c r="A74" s="18"/>
      <c r="B74" s="17"/>
      <c r="C74" s="16"/>
      <c r="D74" s="15"/>
      <c r="E74" s="15"/>
      <c r="F74" s="74" t="s">
        <v>82</v>
      </c>
      <c r="G74" s="75"/>
      <c r="H74" s="19">
        <f>SUM(H75:H80)</f>
        <v>220325000</v>
      </c>
      <c r="I74" s="12">
        <f t="shared" si="25"/>
        <v>2.6961693811020417</v>
      </c>
      <c r="J74" s="12">
        <f>K74</f>
        <v>6.2623851129013959</v>
      </c>
      <c r="K74" s="12">
        <f t="shared" si="24"/>
        <v>6.2623851129013959</v>
      </c>
      <c r="L74" s="12">
        <f t="shared" si="27"/>
        <v>0.16884450994073999</v>
      </c>
      <c r="M74" s="19">
        <f>SUM(M75:M80)</f>
        <v>13797600</v>
      </c>
      <c r="N74" s="12">
        <f t="shared" si="28"/>
        <v>0.16884450994073999</v>
      </c>
      <c r="O74" s="32">
        <f>H74-M74</f>
        <v>206527400</v>
      </c>
      <c r="P74" s="11"/>
      <c r="Q74" s="11"/>
    </row>
    <row r="75" spans="1:17" s="10" customFormat="1" ht="31.5" customHeight="1" x14ac:dyDescent="0.2">
      <c r="A75" s="18"/>
      <c r="B75" s="17"/>
      <c r="C75" s="16"/>
      <c r="D75" s="15"/>
      <c r="E75" s="15"/>
      <c r="F75" s="31"/>
      <c r="G75" s="14" t="s">
        <v>83</v>
      </c>
      <c r="H75" s="13">
        <v>75636000</v>
      </c>
      <c r="I75" s="12">
        <f t="shared" si="25"/>
        <v>0.92557570547615597</v>
      </c>
      <c r="J75" s="12">
        <f t="shared" ref="J75:J79" si="29">K75</f>
        <v>17.009889470622454</v>
      </c>
      <c r="K75" s="12">
        <f t="shared" ref="K75:K79" si="30">M75/H75*100</f>
        <v>17.009889470622454</v>
      </c>
      <c r="L75" s="12">
        <f t="shared" si="27"/>
        <v>0.15743940446842816</v>
      </c>
      <c r="M75" s="11">
        <v>12865600</v>
      </c>
      <c r="N75" s="12">
        <f t="shared" si="28"/>
        <v>0.15743940446842813</v>
      </c>
      <c r="O75" s="11">
        <f t="shared" ref="O75:O79" si="31">H75-M75</f>
        <v>62770400</v>
      </c>
      <c r="P75" s="11"/>
      <c r="Q75" s="11"/>
    </row>
    <row r="76" spans="1:17" s="10" customFormat="1" ht="31.5" customHeight="1" x14ac:dyDescent="0.2">
      <c r="A76" s="18"/>
      <c r="B76" s="17"/>
      <c r="C76" s="16"/>
      <c r="D76" s="15"/>
      <c r="E76" s="15"/>
      <c r="F76" s="31"/>
      <c r="G76" s="14" t="s">
        <v>84</v>
      </c>
      <c r="H76" s="13">
        <v>19643000</v>
      </c>
      <c r="I76" s="12">
        <f t="shared" si="25"/>
        <v>0.24037605879036611</v>
      </c>
      <c r="J76" s="12">
        <f t="shared" si="29"/>
        <v>0</v>
      </c>
      <c r="K76" s="12">
        <f t="shared" si="30"/>
        <v>0</v>
      </c>
      <c r="L76" s="12">
        <f t="shared" si="27"/>
        <v>0</v>
      </c>
      <c r="M76" s="11">
        <v>0</v>
      </c>
      <c r="N76" s="12">
        <f t="shared" si="28"/>
        <v>0</v>
      </c>
      <c r="O76" s="11">
        <f t="shared" si="31"/>
        <v>19643000</v>
      </c>
      <c r="P76" s="11"/>
      <c r="Q76" s="11"/>
    </row>
    <row r="77" spans="1:17" s="10" customFormat="1" ht="19.5" customHeight="1" x14ac:dyDescent="0.2">
      <c r="A77" s="18"/>
      <c r="B77" s="17"/>
      <c r="C77" s="16"/>
      <c r="D77" s="15"/>
      <c r="E77" s="15"/>
      <c r="F77" s="31"/>
      <c r="G77" s="14" t="s">
        <v>85</v>
      </c>
      <c r="H77" s="13">
        <v>36394000</v>
      </c>
      <c r="I77" s="12">
        <f t="shared" si="25"/>
        <v>0.44536202635119804</v>
      </c>
      <c r="J77" s="12">
        <f t="shared" si="29"/>
        <v>0</v>
      </c>
      <c r="K77" s="12">
        <f t="shared" si="30"/>
        <v>0</v>
      </c>
      <c r="L77" s="12">
        <f t="shared" si="27"/>
        <v>0</v>
      </c>
      <c r="M77" s="11">
        <v>0</v>
      </c>
      <c r="N77" s="12">
        <f t="shared" si="28"/>
        <v>0</v>
      </c>
      <c r="O77" s="11">
        <f t="shared" si="31"/>
        <v>36394000</v>
      </c>
      <c r="P77" s="11"/>
      <c r="Q77" s="11"/>
    </row>
    <row r="78" spans="1:17" s="10" customFormat="1" ht="22.5" customHeight="1" x14ac:dyDescent="0.2">
      <c r="A78" s="18"/>
      <c r="B78" s="17"/>
      <c r="C78" s="16"/>
      <c r="D78" s="15"/>
      <c r="E78" s="15"/>
      <c r="F78" s="31"/>
      <c r="G78" s="14" t="s">
        <v>86</v>
      </c>
      <c r="H78" s="13">
        <v>12325000</v>
      </c>
      <c r="I78" s="12">
        <f t="shared" si="25"/>
        <v>0.15082395380498204</v>
      </c>
      <c r="J78" s="12">
        <f t="shared" si="29"/>
        <v>0</v>
      </c>
      <c r="K78" s="12">
        <f t="shared" si="30"/>
        <v>0</v>
      </c>
      <c r="L78" s="12">
        <f t="shared" si="27"/>
        <v>0</v>
      </c>
      <c r="M78" s="11">
        <v>0</v>
      </c>
      <c r="N78" s="12">
        <f t="shared" si="28"/>
        <v>0</v>
      </c>
      <c r="O78" s="11">
        <f t="shared" si="31"/>
        <v>12325000</v>
      </c>
      <c r="P78" s="11"/>
      <c r="Q78" s="11"/>
    </row>
    <row r="79" spans="1:17" s="10" customFormat="1" ht="24.75" customHeight="1" x14ac:dyDescent="0.2">
      <c r="A79" s="18"/>
      <c r="B79" s="17"/>
      <c r="C79" s="16"/>
      <c r="D79" s="15"/>
      <c r="E79" s="15"/>
      <c r="F79" s="31"/>
      <c r="G79" s="14" t="s">
        <v>87</v>
      </c>
      <c r="H79" s="13">
        <v>58657000</v>
      </c>
      <c r="I79" s="12">
        <f t="shared" si="25"/>
        <v>0.71779964773540217</v>
      </c>
      <c r="J79" s="12">
        <f t="shared" si="29"/>
        <v>0</v>
      </c>
      <c r="K79" s="12">
        <f t="shared" si="30"/>
        <v>0</v>
      </c>
      <c r="L79" s="12">
        <f t="shared" si="27"/>
        <v>0</v>
      </c>
      <c r="M79" s="11">
        <v>0</v>
      </c>
      <c r="N79" s="12">
        <f t="shared" si="28"/>
        <v>0</v>
      </c>
      <c r="O79" s="11">
        <f t="shared" si="31"/>
        <v>58657000</v>
      </c>
      <c r="P79" s="11"/>
      <c r="Q79" s="11"/>
    </row>
    <row r="80" spans="1:17" s="10" customFormat="1" ht="20.100000000000001" customHeight="1" x14ac:dyDescent="0.2">
      <c r="A80" s="18"/>
      <c r="B80" s="17"/>
      <c r="C80" s="16"/>
      <c r="D80" s="15"/>
      <c r="E80" s="15"/>
      <c r="F80" s="15"/>
      <c r="G80" s="14" t="s">
        <v>88</v>
      </c>
      <c r="H80" s="13">
        <v>17670000</v>
      </c>
      <c r="I80" s="12">
        <f t="shared" si="25"/>
        <v>0.21623198894393775</v>
      </c>
      <c r="J80" s="12">
        <f>K80</f>
        <v>5.2744765138653085</v>
      </c>
      <c r="K80" s="12">
        <f t="shared" si="24"/>
        <v>5.2744765138653085</v>
      </c>
      <c r="L80" s="12">
        <f t="shared" si="27"/>
        <v>1.1405105472311827E-2</v>
      </c>
      <c r="M80" s="11">
        <v>932000</v>
      </c>
      <c r="N80" s="12">
        <f t="shared" si="28"/>
        <v>1.1405105472311827E-2</v>
      </c>
      <c r="O80" s="11">
        <f>H80-M80</f>
        <v>16738000</v>
      </c>
      <c r="P80" s="11"/>
      <c r="Q80" s="11"/>
    </row>
    <row r="81" spans="1:17" s="10" customFormat="1" ht="27" customHeight="1" x14ac:dyDescent="0.2">
      <c r="A81" s="18"/>
      <c r="B81" s="23">
        <v>3</v>
      </c>
      <c r="C81" s="16"/>
      <c r="D81" s="76" t="s">
        <v>89</v>
      </c>
      <c r="E81" s="77"/>
      <c r="F81" s="77"/>
      <c r="G81" s="78"/>
      <c r="H81" s="19"/>
      <c r="I81" s="25"/>
      <c r="J81" s="25"/>
      <c r="K81" s="20"/>
      <c r="L81" s="25"/>
      <c r="M81" s="19"/>
      <c r="N81" s="25"/>
      <c r="O81" s="19"/>
      <c r="P81" s="11"/>
      <c r="Q81" s="11"/>
    </row>
    <row r="82" spans="1:17" s="5" customFormat="1" ht="29.25" customHeight="1" x14ac:dyDescent="0.2">
      <c r="A82" s="24"/>
      <c r="B82" s="23"/>
      <c r="C82" s="22">
        <v>1</v>
      </c>
      <c r="D82" s="21"/>
      <c r="E82" s="74" t="s">
        <v>90</v>
      </c>
      <c r="F82" s="74"/>
      <c r="G82" s="75"/>
      <c r="H82" s="19">
        <f>H83+H88</f>
        <v>632886600</v>
      </c>
      <c r="I82" s="20">
        <f t="shared" si="25"/>
        <v>7.7447837178249213</v>
      </c>
      <c r="J82" s="20">
        <f>(J83*H83)/H82</f>
        <v>5.6579488331716927</v>
      </c>
      <c r="K82" s="20">
        <f t="shared" si="24"/>
        <v>5.9739612120085965</v>
      </c>
      <c r="L82" s="20">
        <f t="shared" si="27"/>
        <v>0.43819589999434638</v>
      </c>
      <c r="M82" s="19">
        <f>M83</f>
        <v>37808400</v>
      </c>
      <c r="N82" s="20">
        <f t="shared" si="28"/>
        <v>0.46267037525681809</v>
      </c>
      <c r="O82" s="19">
        <f>H82-M82</f>
        <v>595078200</v>
      </c>
      <c r="P82" s="19"/>
      <c r="Q82" s="19"/>
    </row>
    <row r="83" spans="1:17" s="5" customFormat="1" ht="42.6" customHeight="1" x14ac:dyDescent="0.2">
      <c r="A83" s="24"/>
      <c r="B83" s="23"/>
      <c r="C83" s="22"/>
      <c r="D83" s="21"/>
      <c r="E83" s="21"/>
      <c r="F83" s="74" t="s">
        <v>91</v>
      </c>
      <c r="G83" s="75"/>
      <c r="H83" s="19">
        <f>SUM(H84:H87)</f>
        <v>477220600</v>
      </c>
      <c r="I83" s="20">
        <f t="shared" si="25"/>
        <v>5.8398618847209587</v>
      </c>
      <c r="J83" s="20">
        <f>(J87*H87)/H83</f>
        <v>7.503531909561322</v>
      </c>
      <c r="K83" s="20">
        <f t="shared" si="24"/>
        <v>7.9226253015900818</v>
      </c>
      <c r="L83" s="20">
        <f t="shared" si="27"/>
        <v>0.43819589999434638</v>
      </c>
      <c r="M83" s="19">
        <f>SUM(M84:M87)</f>
        <v>37808400</v>
      </c>
      <c r="N83" s="20">
        <f t="shared" si="28"/>
        <v>0.46267037525681809</v>
      </c>
      <c r="O83" s="19">
        <f>H83-M83</f>
        <v>439412200</v>
      </c>
      <c r="P83" s="19"/>
      <c r="Q83" s="19"/>
    </row>
    <row r="84" spans="1:17" s="5" customFormat="1" ht="42.6" customHeight="1" x14ac:dyDescent="0.2">
      <c r="A84" s="24"/>
      <c r="B84" s="23"/>
      <c r="C84" s="22"/>
      <c r="D84" s="21"/>
      <c r="E84" s="21"/>
      <c r="F84" s="31"/>
      <c r="G84" s="14" t="s">
        <v>92</v>
      </c>
      <c r="H84" s="13">
        <v>14892600</v>
      </c>
      <c r="I84" s="12">
        <f t="shared" si="25"/>
        <v>0.18224428514694327</v>
      </c>
      <c r="J84" s="12">
        <f t="shared" ref="J84:J86" si="32">K84</f>
        <v>0</v>
      </c>
      <c r="K84" s="12">
        <f t="shared" ref="K84:K86" si="33">M84/H84*100</f>
        <v>0</v>
      </c>
      <c r="L84" s="12">
        <f t="shared" si="27"/>
        <v>0</v>
      </c>
      <c r="M84" s="11">
        <v>0</v>
      </c>
      <c r="N84" s="12">
        <f t="shared" si="28"/>
        <v>0</v>
      </c>
      <c r="O84" s="11">
        <f t="shared" ref="O84:O86" si="34">H84-M84</f>
        <v>14892600</v>
      </c>
      <c r="P84" s="19"/>
      <c r="Q84" s="19"/>
    </row>
    <row r="85" spans="1:17" s="5" customFormat="1" ht="42.6" customHeight="1" x14ac:dyDescent="0.2">
      <c r="A85" s="24"/>
      <c r="B85" s="23"/>
      <c r="C85" s="22"/>
      <c r="D85" s="21"/>
      <c r="E85" s="21"/>
      <c r="F85" s="31"/>
      <c r="G85" s="14" t="s">
        <v>93</v>
      </c>
      <c r="H85" s="13">
        <v>248146700</v>
      </c>
      <c r="I85" s="12">
        <f t="shared" si="25"/>
        <v>3.0366301353069969</v>
      </c>
      <c r="J85" s="12">
        <f t="shared" si="32"/>
        <v>0.40298742638930923</v>
      </c>
      <c r="K85" s="12">
        <f t="shared" si="33"/>
        <v>0.40298742638930923</v>
      </c>
      <c r="L85" s="12">
        <f t="shared" si="27"/>
        <v>1.2237237631235865E-2</v>
      </c>
      <c r="M85" s="11">
        <v>1000000</v>
      </c>
      <c r="N85" s="12">
        <f t="shared" si="28"/>
        <v>1.2237237631235865E-2</v>
      </c>
      <c r="O85" s="11">
        <f t="shared" si="34"/>
        <v>247146700</v>
      </c>
      <c r="P85" s="19"/>
      <c r="Q85" s="19"/>
    </row>
    <row r="86" spans="1:17" s="5" customFormat="1" ht="42.6" customHeight="1" x14ac:dyDescent="0.2">
      <c r="A86" s="24"/>
      <c r="B86" s="23"/>
      <c r="C86" s="22"/>
      <c r="D86" s="21"/>
      <c r="E86" s="21"/>
      <c r="F86" s="31"/>
      <c r="G86" s="14" t="s">
        <v>94</v>
      </c>
      <c r="H86" s="13">
        <v>74922000</v>
      </c>
      <c r="I86" s="12">
        <f t="shared" si="25"/>
        <v>0.91683831780745351</v>
      </c>
      <c r="J86" s="12">
        <f t="shared" si="32"/>
        <v>1.3347214436347135</v>
      </c>
      <c r="K86" s="12">
        <f t="shared" si="33"/>
        <v>1.3347214436347135</v>
      </c>
      <c r="L86" s="12">
        <f t="shared" si="27"/>
        <v>1.2237237631235865E-2</v>
      </c>
      <c r="M86" s="11">
        <v>1000000</v>
      </c>
      <c r="N86" s="12">
        <f t="shared" si="28"/>
        <v>1.2237237631235865E-2</v>
      </c>
      <c r="O86" s="11">
        <f t="shared" si="34"/>
        <v>73922000</v>
      </c>
      <c r="P86" s="19"/>
      <c r="Q86" s="19"/>
    </row>
    <row r="87" spans="1:17" s="10" customFormat="1" ht="30.6" customHeight="1" x14ac:dyDescent="0.2">
      <c r="A87" s="18"/>
      <c r="B87" s="17"/>
      <c r="C87" s="16"/>
      <c r="D87" s="15"/>
      <c r="E87" s="15"/>
      <c r="F87" s="15"/>
      <c r="G87" s="14" t="s">
        <v>95</v>
      </c>
      <c r="H87" s="13">
        <v>139259300</v>
      </c>
      <c r="I87" s="12">
        <f t="shared" si="25"/>
        <v>1.7041491464595648</v>
      </c>
      <c r="J87" s="12">
        <f>K87</f>
        <v>25.71347120084619</v>
      </c>
      <c r="K87" s="12">
        <f t="shared" si="24"/>
        <v>25.71347120084619</v>
      </c>
      <c r="L87" s="12">
        <f t="shared" si="27"/>
        <v>0.43819589999434638</v>
      </c>
      <c r="M87" s="11">
        <v>35808400</v>
      </c>
      <c r="N87" s="12">
        <f t="shared" si="28"/>
        <v>0.43819589999434638</v>
      </c>
      <c r="O87" s="11">
        <f>H87-M87</f>
        <v>103450900</v>
      </c>
      <c r="P87" s="11"/>
      <c r="Q87" s="11"/>
    </row>
    <row r="88" spans="1:17" s="5" customFormat="1" ht="31.5" customHeight="1" x14ac:dyDescent="0.2">
      <c r="A88" s="24"/>
      <c r="B88" s="23"/>
      <c r="C88" s="22"/>
      <c r="D88" s="21"/>
      <c r="E88" s="31"/>
      <c r="F88" s="77" t="s">
        <v>96</v>
      </c>
      <c r="G88" s="78"/>
      <c r="H88" s="19">
        <f>SUM(H89:H90)</f>
        <v>155666000</v>
      </c>
      <c r="I88" s="20">
        <f t="shared" si="25"/>
        <v>1.9049218331039623</v>
      </c>
      <c r="J88" s="20">
        <f>(J90*H90)/H88</f>
        <v>0</v>
      </c>
      <c r="K88" s="20">
        <f t="shared" ref="K88" si="35">M88/H88*100</f>
        <v>0</v>
      </c>
      <c r="L88" s="20">
        <f t="shared" si="27"/>
        <v>0</v>
      </c>
      <c r="M88" s="19">
        <f>SUM(M90)</f>
        <v>0</v>
      </c>
      <c r="N88" s="20">
        <f t="shared" si="28"/>
        <v>0</v>
      </c>
      <c r="O88" s="19">
        <f>SUM(O90)</f>
        <v>0</v>
      </c>
      <c r="P88" s="54"/>
      <c r="Q88" s="54"/>
    </row>
    <row r="89" spans="1:17" s="10" customFormat="1" ht="31.5" customHeight="1" x14ac:dyDescent="0.2">
      <c r="A89" s="18"/>
      <c r="B89" s="17"/>
      <c r="C89" s="16"/>
      <c r="D89" s="15"/>
      <c r="E89" s="15"/>
      <c r="F89" s="15"/>
      <c r="G89" s="14" t="s">
        <v>97</v>
      </c>
      <c r="H89" s="13">
        <v>155666000</v>
      </c>
      <c r="I89" s="12">
        <f t="shared" si="25"/>
        <v>1.9049218331039623</v>
      </c>
      <c r="J89" s="12">
        <f>K89</f>
        <v>0</v>
      </c>
      <c r="K89" s="12">
        <f t="shared" ref="K89" si="36">M89/H89*100</f>
        <v>0</v>
      </c>
      <c r="L89" s="12">
        <f t="shared" si="27"/>
        <v>0</v>
      </c>
      <c r="M89" s="11">
        <v>0</v>
      </c>
      <c r="N89" s="12">
        <f t="shared" si="28"/>
        <v>0</v>
      </c>
      <c r="O89" s="11">
        <f>H89-M89</f>
        <v>155666000</v>
      </c>
      <c r="P89" s="55"/>
      <c r="Q89" s="55"/>
    </row>
    <row r="90" spans="1:17" s="5" customFormat="1" ht="7.5" customHeight="1" x14ac:dyDescent="0.2">
      <c r="A90" s="24"/>
      <c r="B90" s="23"/>
      <c r="C90" s="22"/>
      <c r="D90" s="21"/>
      <c r="E90" s="74"/>
      <c r="F90" s="74"/>
      <c r="G90" s="75"/>
      <c r="H90" s="19"/>
      <c r="I90" s="20"/>
      <c r="J90" s="20"/>
      <c r="K90" s="20"/>
      <c r="L90" s="20"/>
      <c r="M90" s="19"/>
      <c r="N90" s="20"/>
      <c r="O90" s="19"/>
      <c r="P90" s="54"/>
      <c r="Q90" s="54"/>
    </row>
    <row r="91" spans="1:17" s="5" customFormat="1" ht="10.5" customHeight="1" x14ac:dyDescent="0.2">
      <c r="A91" s="24"/>
      <c r="B91" s="23"/>
      <c r="C91" s="22"/>
      <c r="D91" s="21"/>
      <c r="E91" s="74"/>
      <c r="F91" s="74"/>
      <c r="G91" s="75"/>
      <c r="H91" s="19"/>
      <c r="I91" s="20"/>
      <c r="J91" s="20"/>
      <c r="K91" s="20"/>
      <c r="L91" s="20"/>
      <c r="M91" s="19"/>
      <c r="N91" s="20"/>
      <c r="O91" s="19"/>
      <c r="P91" s="54"/>
      <c r="Q91" s="54"/>
    </row>
    <row r="92" spans="1:17" s="5" customFormat="1" ht="8.25" customHeight="1" x14ac:dyDescent="0.2">
      <c r="A92" s="24"/>
      <c r="B92" s="23"/>
      <c r="C92" s="22"/>
      <c r="D92" s="21"/>
      <c r="E92" s="21"/>
      <c r="F92" s="74"/>
      <c r="G92" s="75"/>
      <c r="H92" s="19"/>
      <c r="I92" s="20"/>
      <c r="J92" s="20"/>
      <c r="K92" s="20"/>
      <c r="L92" s="20"/>
      <c r="M92" s="19"/>
      <c r="N92" s="20"/>
      <c r="O92" s="19"/>
      <c r="P92" s="54"/>
      <c r="Q92" s="54"/>
    </row>
    <row r="93" spans="1:17" s="10" customFormat="1" ht="9" customHeight="1" x14ac:dyDescent="0.2">
      <c r="A93" s="18"/>
      <c r="B93" s="17"/>
      <c r="C93" s="16"/>
      <c r="D93" s="15"/>
      <c r="E93" s="15"/>
      <c r="F93" s="15"/>
      <c r="G93" s="14"/>
      <c r="H93" s="13"/>
      <c r="I93" s="12"/>
      <c r="J93" s="12"/>
      <c r="K93" s="12"/>
      <c r="L93" s="12"/>
      <c r="M93" s="11"/>
      <c r="N93" s="12"/>
      <c r="O93" s="11"/>
      <c r="P93" s="55"/>
      <c r="Q93" s="55"/>
    </row>
    <row r="94" spans="1:17" s="10" customFormat="1" ht="12.95" customHeight="1" x14ac:dyDescent="0.2">
      <c r="A94" s="46"/>
      <c r="B94" s="47"/>
      <c r="C94" s="48"/>
      <c r="D94" s="49"/>
      <c r="E94" s="49"/>
      <c r="F94" s="49"/>
      <c r="G94" s="50"/>
      <c r="H94" s="51"/>
      <c r="I94" s="51"/>
      <c r="J94" s="52"/>
      <c r="K94" s="52"/>
      <c r="L94" s="52"/>
      <c r="M94" s="53"/>
      <c r="N94" s="53"/>
      <c r="O94" s="53"/>
      <c r="P94" s="56"/>
      <c r="Q94" s="56"/>
    </row>
    <row r="95" spans="1:17" s="5" customFormat="1" ht="20.100000000000001" customHeight="1" x14ac:dyDescent="0.2">
      <c r="A95" s="101" t="s">
        <v>0</v>
      </c>
      <c r="B95" s="101"/>
      <c r="C95" s="101"/>
      <c r="D95" s="101"/>
      <c r="E95" s="101"/>
      <c r="F95" s="101"/>
      <c r="G95" s="101"/>
      <c r="H95" s="7">
        <f>H13+H48+H56+H73+H82</f>
        <v>8171778878</v>
      </c>
      <c r="I95" s="7">
        <f>I13+I48+I82+I88+I90+I91</f>
        <v>91.464338298753461</v>
      </c>
      <c r="J95" s="8">
        <f>(J13*H13+J48*H48+J82*H82+J88*H88+J90*H90+J91*H91)/H95</f>
        <v>29.555060557281028</v>
      </c>
      <c r="K95" s="9">
        <f>M95/H95*100</f>
        <v>9.1146026724390765</v>
      </c>
      <c r="L95" s="8">
        <f>L13+L48+L82+L88+L90+L91</f>
        <v>29.555060557281028</v>
      </c>
      <c r="M95" s="7">
        <f>M13+M48+M73+M82+M56</f>
        <v>744825176</v>
      </c>
      <c r="N95" s="8">
        <f>N13+N48+N82+N88+N90+N91</f>
        <v>8.7421715720095872</v>
      </c>
      <c r="O95" s="7">
        <f>H95-M95</f>
        <v>7426953702</v>
      </c>
      <c r="P95" s="6"/>
      <c r="Q95" s="6"/>
    </row>
    <row r="97" spans="13:13" x14ac:dyDescent="0.3">
      <c r="M97" s="60" t="s">
        <v>98</v>
      </c>
    </row>
    <row r="98" spans="13:13" ht="6.75" customHeight="1" x14ac:dyDescent="0.3">
      <c r="M98" s="61"/>
    </row>
    <row r="99" spans="13:13" x14ac:dyDescent="0.3">
      <c r="M99" s="62" t="s">
        <v>99</v>
      </c>
    </row>
    <row r="100" spans="13:13" x14ac:dyDescent="0.3">
      <c r="M100" s="63"/>
    </row>
    <row r="101" spans="13:13" x14ac:dyDescent="0.3">
      <c r="M101" s="61"/>
    </row>
    <row r="102" spans="13:13" x14ac:dyDescent="0.3">
      <c r="M102" s="64"/>
    </row>
    <row r="103" spans="13:13" x14ac:dyDescent="0.3">
      <c r="M103" s="64" t="s">
        <v>100</v>
      </c>
    </row>
    <row r="104" spans="13:13" x14ac:dyDescent="0.3">
      <c r="M104" s="62" t="s">
        <v>101</v>
      </c>
    </row>
  </sheetData>
  <mergeCells count="44">
    <mergeCell ref="F92:G92"/>
    <mergeCell ref="F88:G88"/>
    <mergeCell ref="A95:G95"/>
    <mergeCell ref="L7:N7"/>
    <mergeCell ref="J7:K7"/>
    <mergeCell ref="J8:J9"/>
    <mergeCell ref="K8:K9"/>
    <mergeCell ref="E56:G56"/>
    <mergeCell ref="F57:G57"/>
    <mergeCell ref="D72:G72"/>
    <mergeCell ref="F74:G74"/>
    <mergeCell ref="E73:G73"/>
    <mergeCell ref="F21:G21"/>
    <mergeCell ref="F27:G27"/>
    <mergeCell ref="F29:G29"/>
    <mergeCell ref="A10:C10"/>
    <mergeCell ref="P7:P9"/>
    <mergeCell ref="Q7:Q9"/>
    <mergeCell ref="A1:Q1"/>
    <mergeCell ref="A2:Q2"/>
    <mergeCell ref="A3:Q3"/>
    <mergeCell ref="A7:C9"/>
    <mergeCell ref="D7:G9"/>
    <mergeCell ref="H7:H9"/>
    <mergeCell ref="O7:O9"/>
    <mergeCell ref="L8:L9"/>
    <mergeCell ref="M8:N8"/>
    <mergeCell ref="I7:I9"/>
    <mergeCell ref="D10:G10"/>
    <mergeCell ref="D12:G12"/>
    <mergeCell ref="E13:G13"/>
    <mergeCell ref="F14:G14"/>
    <mergeCell ref="E91:G91"/>
    <mergeCell ref="E90:G90"/>
    <mergeCell ref="E82:G82"/>
    <mergeCell ref="F83:G83"/>
    <mergeCell ref="F49:G49"/>
    <mergeCell ref="F61:G61"/>
    <mergeCell ref="F36:G36"/>
    <mergeCell ref="F38:G38"/>
    <mergeCell ref="F42:G42"/>
    <mergeCell ref="F47:G47"/>
    <mergeCell ref="E48:G48"/>
    <mergeCell ref="D81:G81"/>
  </mergeCells>
  <pageMargins left="0.47244094488188981" right="0.23622047244094491" top="0.59055118110236227" bottom="0.59055118110236227" header="0.39370078740157483" footer="0.23622047244094491"/>
  <pageSetup paperSize="9" firstPageNumber="45" orientation="landscape" useFirstPageNumber="1" horizontalDpi="4294967293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F359E5-419F-4EA0-A5F9-86E499EDD732}">
  <sheetPr>
    <tabColor rgb="FF336600"/>
  </sheetPr>
  <dimension ref="A1:Q100"/>
  <sheetViews>
    <sheetView view="pageBreakPreview" zoomScaleNormal="100" zoomScaleSheetLayoutView="100" workbookViewId="0">
      <selection activeCell="A3" sqref="A3:Q3"/>
    </sheetView>
  </sheetViews>
  <sheetFormatPr defaultColWidth="9.140625" defaultRowHeight="16.5" x14ac:dyDescent="0.3"/>
  <cols>
    <col min="1" max="1" width="2.28515625" style="1" customWidth="1"/>
    <col min="2" max="3" width="3.140625" style="4" customWidth="1"/>
    <col min="4" max="6" width="2.5703125" style="1" customWidth="1"/>
    <col min="7" max="7" width="39.7109375" style="1" customWidth="1"/>
    <col min="8" max="8" width="13.42578125" style="1" customWidth="1"/>
    <col min="9" max="9" width="6.7109375" style="1" customWidth="1"/>
    <col min="10" max="10" width="7.85546875" style="2" customWidth="1"/>
    <col min="11" max="11" width="9" style="2" customWidth="1"/>
    <col min="12" max="12" width="7.7109375" style="2" customWidth="1"/>
    <col min="13" max="13" width="14.140625" style="3" customWidth="1"/>
    <col min="14" max="14" width="7" style="3" customWidth="1"/>
    <col min="15" max="15" width="15.140625" style="2" customWidth="1"/>
    <col min="16" max="16" width="13.85546875" style="2" customWidth="1"/>
    <col min="17" max="17" width="13" style="2" customWidth="1"/>
    <col min="18" max="260" width="9.140625" style="1"/>
    <col min="261" max="261" width="5.42578125" style="1" customWidth="1"/>
    <col min="262" max="262" width="53.42578125" style="1" customWidth="1"/>
    <col min="263" max="263" width="13.7109375" style="1" customWidth="1"/>
    <col min="264" max="264" width="8" style="1" customWidth="1"/>
    <col min="265" max="265" width="8.28515625" style="1" customWidth="1"/>
    <col min="266" max="266" width="14.140625" style="1" customWidth="1"/>
    <col min="267" max="267" width="10" style="1" customWidth="1"/>
    <col min="268" max="268" width="15.140625" style="1" customWidth="1"/>
    <col min="269" max="269" width="7.7109375" style="1" customWidth="1"/>
    <col min="270" max="270" width="11.85546875" style="1" customWidth="1"/>
    <col min="271" max="271" width="18.5703125" style="1" customWidth="1"/>
    <col min="272" max="272" width="10.42578125" style="1" customWidth="1"/>
    <col min="273" max="273" width="10.7109375" style="1" bestFit="1" customWidth="1"/>
    <col min="274" max="516" width="9.140625" style="1"/>
    <col min="517" max="517" width="5.42578125" style="1" customWidth="1"/>
    <col min="518" max="518" width="53.42578125" style="1" customWidth="1"/>
    <col min="519" max="519" width="13.7109375" style="1" customWidth="1"/>
    <col min="520" max="520" width="8" style="1" customWidth="1"/>
    <col min="521" max="521" width="8.28515625" style="1" customWidth="1"/>
    <col min="522" max="522" width="14.140625" style="1" customWidth="1"/>
    <col min="523" max="523" width="10" style="1" customWidth="1"/>
    <col min="524" max="524" width="15.140625" style="1" customWidth="1"/>
    <col min="525" max="525" width="7.7109375" style="1" customWidth="1"/>
    <col min="526" max="526" width="11.85546875" style="1" customWidth="1"/>
    <col min="527" max="527" width="18.5703125" style="1" customWidth="1"/>
    <col min="528" max="528" width="10.42578125" style="1" customWidth="1"/>
    <col min="529" max="529" width="10.7109375" style="1" bestFit="1" customWidth="1"/>
    <col min="530" max="772" width="9.140625" style="1"/>
    <col min="773" max="773" width="5.42578125" style="1" customWidth="1"/>
    <col min="774" max="774" width="53.42578125" style="1" customWidth="1"/>
    <col min="775" max="775" width="13.7109375" style="1" customWidth="1"/>
    <col min="776" max="776" width="8" style="1" customWidth="1"/>
    <col min="777" max="777" width="8.28515625" style="1" customWidth="1"/>
    <col min="778" max="778" width="14.140625" style="1" customWidth="1"/>
    <col min="779" max="779" width="10" style="1" customWidth="1"/>
    <col min="780" max="780" width="15.140625" style="1" customWidth="1"/>
    <col min="781" max="781" width="7.7109375" style="1" customWidth="1"/>
    <col min="782" max="782" width="11.85546875" style="1" customWidth="1"/>
    <col min="783" max="783" width="18.5703125" style="1" customWidth="1"/>
    <col min="784" max="784" width="10.42578125" style="1" customWidth="1"/>
    <col min="785" max="785" width="10.7109375" style="1" bestFit="1" customWidth="1"/>
    <col min="786" max="1028" width="9.140625" style="1"/>
    <col min="1029" max="1029" width="5.42578125" style="1" customWidth="1"/>
    <col min="1030" max="1030" width="53.42578125" style="1" customWidth="1"/>
    <col min="1031" max="1031" width="13.7109375" style="1" customWidth="1"/>
    <col min="1032" max="1032" width="8" style="1" customWidth="1"/>
    <col min="1033" max="1033" width="8.28515625" style="1" customWidth="1"/>
    <col min="1034" max="1034" width="14.140625" style="1" customWidth="1"/>
    <col min="1035" max="1035" width="10" style="1" customWidth="1"/>
    <col min="1036" max="1036" width="15.140625" style="1" customWidth="1"/>
    <col min="1037" max="1037" width="7.7109375" style="1" customWidth="1"/>
    <col min="1038" max="1038" width="11.85546875" style="1" customWidth="1"/>
    <col min="1039" max="1039" width="18.5703125" style="1" customWidth="1"/>
    <col min="1040" max="1040" width="10.42578125" style="1" customWidth="1"/>
    <col min="1041" max="1041" width="10.7109375" style="1" bestFit="1" customWidth="1"/>
    <col min="1042" max="1284" width="9.140625" style="1"/>
    <col min="1285" max="1285" width="5.42578125" style="1" customWidth="1"/>
    <col min="1286" max="1286" width="53.42578125" style="1" customWidth="1"/>
    <col min="1287" max="1287" width="13.7109375" style="1" customWidth="1"/>
    <col min="1288" max="1288" width="8" style="1" customWidth="1"/>
    <col min="1289" max="1289" width="8.28515625" style="1" customWidth="1"/>
    <col min="1290" max="1290" width="14.140625" style="1" customWidth="1"/>
    <col min="1291" max="1291" width="10" style="1" customWidth="1"/>
    <col min="1292" max="1292" width="15.140625" style="1" customWidth="1"/>
    <col min="1293" max="1293" width="7.7109375" style="1" customWidth="1"/>
    <col min="1294" max="1294" width="11.85546875" style="1" customWidth="1"/>
    <col min="1295" max="1295" width="18.5703125" style="1" customWidth="1"/>
    <col min="1296" max="1296" width="10.42578125" style="1" customWidth="1"/>
    <col min="1297" max="1297" width="10.7109375" style="1" bestFit="1" customWidth="1"/>
    <col min="1298" max="1540" width="9.140625" style="1"/>
    <col min="1541" max="1541" width="5.42578125" style="1" customWidth="1"/>
    <col min="1542" max="1542" width="53.42578125" style="1" customWidth="1"/>
    <col min="1543" max="1543" width="13.7109375" style="1" customWidth="1"/>
    <col min="1544" max="1544" width="8" style="1" customWidth="1"/>
    <col min="1545" max="1545" width="8.28515625" style="1" customWidth="1"/>
    <col min="1546" max="1546" width="14.140625" style="1" customWidth="1"/>
    <col min="1547" max="1547" width="10" style="1" customWidth="1"/>
    <col min="1548" max="1548" width="15.140625" style="1" customWidth="1"/>
    <col min="1549" max="1549" width="7.7109375" style="1" customWidth="1"/>
    <col min="1550" max="1550" width="11.85546875" style="1" customWidth="1"/>
    <col min="1551" max="1551" width="18.5703125" style="1" customWidth="1"/>
    <col min="1552" max="1552" width="10.42578125" style="1" customWidth="1"/>
    <col min="1553" max="1553" width="10.7109375" style="1" bestFit="1" customWidth="1"/>
    <col min="1554" max="1796" width="9.140625" style="1"/>
    <col min="1797" max="1797" width="5.42578125" style="1" customWidth="1"/>
    <col min="1798" max="1798" width="53.42578125" style="1" customWidth="1"/>
    <col min="1799" max="1799" width="13.7109375" style="1" customWidth="1"/>
    <col min="1800" max="1800" width="8" style="1" customWidth="1"/>
    <col min="1801" max="1801" width="8.28515625" style="1" customWidth="1"/>
    <col min="1802" max="1802" width="14.140625" style="1" customWidth="1"/>
    <col min="1803" max="1803" width="10" style="1" customWidth="1"/>
    <col min="1804" max="1804" width="15.140625" style="1" customWidth="1"/>
    <col min="1805" max="1805" width="7.7109375" style="1" customWidth="1"/>
    <col min="1806" max="1806" width="11.85546875" style="1" customWidth="1"/>
    <col min="1807" max="1807" width="18.5703125" style="1" customWidth="1"/>
    <col min="1808" max="1808" width="10.42578125" style="1" customWidth="1"/>
    <col min="1809" max="1809" width="10.7109375" style="1" bestFit="1" customWidth="1"/>
    <col min="1810" max="2052" width="9.140625" style="1"/>
    <col min="2053" max="2053" width="5.42578125" style="1" customWidth="1"/>
    <col min="2054" max="2054" width="53.42578125" style="1" customWidth="1"/>
    <col min="2055" max="2055" width="13.7109375" style="1" customWidth="1"/>
    <col min="2056" max="2056" width="8" style="1" customWidth="1"/>
    <col min="2057" max="2057" width="8.28515625" style="1" customWidth="1"/>
    <col min="2058" max="2058" width="14.140625" style="1" customWidth="1"/>
    <col min="2059" max="2059" width="10" style="1" customWidth="1"/>
    <col min="2060" max="2060" width="15.140625" style="1" customWidth="1"/>
    <col min="2061" max="2061" width="7.7109375" style="1" customWidth="1"/>
    <col min="2062" max="2062" width="11.85546875" style="1" customWidth="1"/>
    <col min="2063" max="2063" width="18.5703125" style="1" customWidth="1"/>
    <col min="2064" max="2064" width="10.42578125" style="1" customWidth="1"/>
    <col min="2065" max="2065" width="10.7109375" style="1" bestFit="1" customWidth="1"/>
    <col min="2066" max="2308" width="9.140625" style="1"/>
    <col min="2309" max="2309" width="5.42578125" style="1" customWidth="1"/>
    <col min="2310" max="2310" width="53.42578125" style="1" customWidth="1"/>
    <col min="2311" max="2311" width="13.7109375" style="1" customWidth="1"/>
    <col min="2312" max="2312" width="8" style="1" customWidth="1"/>
    <col min="2313" max="2313" width="8.28515625" style="1" customWidth="1"/>
    <col min="2314" max="2314" width="14.140625" style="1" customWidth="1"/>
    <col min="2315" max="2315" width="10" style="1" customWidth="1"/>
    <col min="2316" max="2316" width="15.140625" style="1" customWidth="1"/>
    <col min="2317" max="2317" width="7.7109375" style="1" customWidth="1"/>
    <col min="2318" max="2318" width="11.85546875" style="1" customWidth="1"/>
    <col min="2319" max="2319" width="18.5703125" style="1" customWidth="1"/>
    <col min="2320" max="2320" width="10.42578125" style="1" customWidth="1"/>
    <col min="2321" max="2321" width="10.7109375" style="1" bestFit="1" customWidth="1"/>
    <col min="2322" max="2564" width="9.140625" style="1"/>
    <col min="2565" max="2565" width="5.42578125" style="1" customWidth="1"/>
    <col min="2566" max="2566" width="53.42578125" style="1" customWidth="1"/>
    <col min="2567" max="2567" width="13.7109375" style="1" customWidth="1"/>
    <col min="2568" max="2568" width="8" style="1" customWidth="1"/>
    <col min="2569" max="2569" width="8.28515625" style="1" customWidth="1"/>
    <col min="2570" max="2570" width="14.140625" style="1" customWidth="1"/>
    <col min="2571" max="2571" width="10" style="1" customWidth="1"/>
    <col min="2572" max="2572" width="15.140625" style="1" customWidth="1"/>
    <col min="2573" max="2573" width="7.7109375" style="1" customWidth="1"/>
    <col min="2574" max="2574" width="11.85546875" style="1" customWidth="1"/>
    <col min="2575" max="2575" width="18.5703125" style="1" customWidth="1"/>
    <col min="2576" max="2576" width="10.42578125" style="1" customWidth="1"/>
    <col min="2577" max="2577" width="10.7109375" style="1" bestFit="1" customWidth="1"/>
    <col min="2578" max="2820" width="9.140625" style="1"/>
    <col min="2821" max="2821" width="5.42578125" style="1" customWidth="1"/>
    <col min="2822" max="2822" width="53.42578125" style="1" customWidth="1"/>
    <col min="2823" max="2823" width="13.7109375" style="1" customWidth="1"/>
    <col min="2824" max="2824" width="8" style="1" customWidth="1"/>
    <col min="2825" max="2825" width="8.28515625" style="1" customWidth="1"/>
    <col min="2826" max="2826" width="14.140625" style="1" customWidth="1"/>
    <col min="2827" max="2827" width="10" style="1" customWidth="1"/>
    <col min="2828" max="2828" width="15.140625" style="1" customWidth="1"/>
    <col min="2829" max="2829" width="7.7109375" style="1" customWidth="1"/>
    <col min="2830" max="2830" width="11.85546875" style="1" customWidth="1"/>
    <col min="2831" max="2831" width="18.5703125" style="1" customWidth="1"/>
    <col min="2832" max="2832" width="10.42578125" style="1" customWidth="1"/>
    <col min="2833" max="2833" width="10.7109375" style="1" bestFit="1" customWidth="1"/>
    <col min="2834" max="3076" width="9.140625" style="1"/>
    <col min="3077" max="3077" width="5.42578125" style="1" customWidth="1"/>
    <col min="3078" max="3078" width="53.42578125" style="1" customWidth="1"/>
    <col min="3079" max="3079" width="13.7109375" style="1" customWidth="1"/>
    <col min="3080" max="3080" width="8" style="1" customWidth="1"/>
    <col min="3081" max="3081" width="8.28515625" style="1" customWidth="1"/>
    <col min="3082" max="3082" width="14.140625" style="1" customWidth="1"/>
    <col min="3083" max="3083" width="10" style="1" customWidth="1"/>
    <col min="3084" max="3084" width="15.140625" style="1" customWidth="1"/>
    <col min="3085" max="3085" width="7.7109375" style="1" customWidth="1"/>
    <col min="3086" max="3086" width="11.85546875" style="1" customWidth="1"/>
    <col min="3087" max="3087" width="18.5703125" style="1" customWidth="1"/>
    <col min="3088" max="3088" width="10.42578125" style="1" customWidth="1"/>
    <col min="3089" max="3089" width="10.7109375" style="1" bestFit="1" customWidth="1"/>
    <col min="3090" max="3332" width="9.140625" style="1"/>
    <col min="3333" max="3333" width="5.42578125" style="1" customWidth="1"/>
    <col min="3334" max="3334" width="53.42578125" style="1" customWidth="1"/>
    <col min="3335" max="3335" width="13.7109375" style="1" customWidth="1"/>
    <col min="3336" max="3336" width="8" style="1" customWidth="1"/>
    <col min="3337" max="3337" width="8.28515625" style="1" customWidth="1"/>
    <col min="3338" max="3338" width="14.140625" style="1" customWidth="1"/>
    <col min="3339" max="3339" width="10" style="1" customWidth="1"/>
    <col min="3340" max="3340" width="15.140625" style="1" customWidth="1"/>
    <col min="3341" max="3341" width="7.7109375" style="1" customWidth="1"/>
    <col min="3342" max="3342" width="11.85546875" style="1" customWidth="1"/>
    <col min="3343" max="3343" width="18.5703125" style="1" customWidth="1"/>
    <col min="3344" max="3344" width="10.42578125" style="1" customWidth="1"/>
    <col min="3345" max="3345" width="10.7109375" style="1" bestFit="1" customWidth="1"/>
    <col min="3346" max="3588" width="9.140625" style="1"/>
    <col min="3589" max="3589" width="5.42578125" style="1" customWidth="1"/>
    <col min="3590" max="3590" width="53.42578125" style="1" customWidth="1"/>
    <col min="3591" max="3591" width="13.7109375" style="1" customWidth="1"/>
    <col min="3592" max="3592" width="8" style="1" customWidth="1"/>
    <col min="3593" max="3593" width="8.28515625" style="1" customWidth="1"/>
    <col min="3594" max="3594" width="14.140625" style="1" customWidth="1"/>
    <col min="3595" max="3595" width="10" style="1" customWidth="1"/>
    <col min="3596" max="3596" width="15.140625" style="1" customWidth="1"/>
    <col min="3597" max="3597" width="7.7109375" style="1" customWidth="1"/>
    <col min="3598" max="3598" width="11.85546875" style="1" customWidth="1"/>
    <col min="3599" max="3599" width="18.5703125" style="1" customWidth="1"/>
    <col min="3600" max="3600" width="10.42578125" style="1" customWidth="1"/>
    <col min="3601" max="3601" width="10.7109375" style="1" bestFit="1" customWidth="1"/>
    <col min="3602" max="3844" width="9.140625" style="1"/>
    <col min="3845" max="3845" width="5.42578125" style="1" customWidth="1"/>
    <col min="3846" max="3846" width="53.42578125" style="1" customWidth="1"/>
    <col min="3847" max="3847" width="13.7109375" style="1" customWidth="1"/>
    <col min="3848" max="3848" width="8" style="1" customWidth="1"/>
    <col min="3849" max="3849" width="8.28515625" style="1" customWidth="1"/>
    <col min="3850" max="3850" width="14.140625" style="1" customWidth="1"/>
    <col min="3851" max="3851" width="10" style="1" customWidth="1"/>
    <col min="3852" max="3852" width="15.140625" style="1" customWidth="1"/>
    <col min="3853" max="3853" width="7.7109375" style="1" customWidth="1"/>
    <col min="3854" max="3854" width="11.85546875" style="1" customWidth="1"/>
    <col min="3855" max="3855" width="18.5703125" style="1" customWidth="1"/>
    <col min="3856" max="3856" width="10.42578125" style="1" customWidth="1"/>
    <col min="3857" max="3857" width="10.7109375" style="1" bestFit="1" customWidth="1"/>
    <col min="3858" max="4100" width="9.140625" style="1"/>
    <col min="4101" max="4101" width="5.42578125" style="1" customWidth="1"/>
    <col min="4102" max="4102" width="53.42578125" style="1" customWidth="1"/>
    <col min="4103" max="4103" width="13.7109375" style="1" customWidth="1"/>
    <col min="4104" max="4104" width="8" style="1" customWidth="1"/>
    <col min="4105" max="4105" width="8.28515625" style="1" customWidth="1"/>
    <col min="4106" max="4106" width="14.140625" style="1" customWidth="1"/>
    <col min="4107" max="4107" width="10" style="1" customWidth="1"/>
    <col min="4108" max="4108" width="15.140625" style="1" customWidth="1"/>
    <col min="4109" max="4109" width="7.7109375" style="1" customWidth="1"/>
    <col min="4110" max="4110" width="11.85546875" style="1" customWidth="1"/>
    <col min="4111" max="4111" width="18.5703125" style="1" customWidth="1"/>
    <col min="4112" max="4112" width="10.42578125" style="1" customWidth="1"/>
    <col min="4113" max="4113" width="10.7109375" style="1" bestFit="1" customWidth="1"/>
    <col min="4114" max="4356" width="9.140625" style="1"/>
    <col min="4357" max="4357" width="5.42578125" style="1" customWidth="1"/>
    <col min="4358" max="4358" width="53.42578125" style="1" customWidth="1"/>
    <col min="4359" max="4359" width="13.7109375" style="1" customWidth="1"/>
    <col min="4360" max="4360" width="8" style="1" customWidth="1"/>
    <col min="4361" max="4361" width="8.28515625" style="1" customWidth="1"/>
    <col min="4362" max="4362" width="14.140625" style="1" customWidth="1"/>
    <col min="4363" max="4363" width="10" style="1" customWidth="1"/>
    <col min="4364" max="4364" width="15.140625" style="1" customWidth="1"/>
    <col min="4365" max="4365" width="7.7109375" style="1" customWidth="1"/>
    <col min="4366" max="4366" width="11.85546875" style="1" customWidth="1"/>
    <col min="4367" max="4367" width="18.5703125" style="1" customWidth="1"/>
    <col min="4368" max="4368" width="10.42578125" style="1" customWidth="1"/>
    <col min="4369" max="4369" width="10.7109375" style="1" bestFit="1" customWidth="1"/>
    <col min="4370" max="4612" width="9.140625" style="1"/>
    <col min="4613" max="4613" width="5.42578125" style="1" customWidth="1"/>
    <col min="4614" max="4614" width="53.42578125" style="1" customWidth="1"/>
    <col min="4615" max="4615" width="13.7109375" style="1" customWidth="1"/>
    <col min="4616" max="4616" width="8" style="1" customWidth="1"/>
    <col min="4617" max="4617" width="8.28515625" style="1" customWidth="1"/>
    <col min="4618" max="4618" width="14.140625" style="1" customWidth="1"/>
    <col min="4619" max="4619" width="10" style="1" customWidth="1"/>
    <col min="4620" max="4620" width="15.140625" style="1" customWidth="1"/>
    <col min="4621" max="4621" width="7.7109375" style="1" customWidth="1"/>
    <col min="4622" max="4622" width="11.85546875" style="1" customWidth="1"/>
    <col min="4623" max="4623" width="18.5703125" style="1" customWidth="1"/>
    <col min="4624" max="4624" width="10.42578125" style="1" customWidth="1"/>
    <col min="4625" max="4625" width="10.7109375" style="1" bestFit="1" customWidth="1"/>
    <col min="4626" max="4868" width="9.140625" style="1"/>
    <col min="4869" max="4869" width="5.42578125" style="1" customWidth="1"/>
    <col min="4870" max="4870" width="53.42578125" style="1" customWidth="1"/>
    <col min="4871" max="4871" width="13.7109375" style="1" customWidth="1"/>
    <col min="4872" max="4872" width="8" style="1" customWidth="1"/>
    <col min="4873" max="4873" width="8.28515625" style="1" customWidth="1"/>
    <col min="4874" max="4874" width="14.140625" style="1" customWidth="1"/>
    <col min="4875" max="4875" width="10" style="1" customWidth="1"/>
    <col min="4876" max="4876" width="15.140625" style="1" customWidth="1"/>
    <col min="4877" max="4877" width="7.7109375" style="1" customWidth="1"/>
    <col min="4878" max="4878" width="11.85546875" style="1" customWidth="1"/>
    <col min="4879" max="4879" width="18.5703125" style="1" customWidth="1"/>
    <col min="4880" max="4880" width="10.42578125" style="1" customWidth="1"/>
    <col min="4881" max="4881" width="10.7109375" style="1" bestFit="1" customWidth="1"/>
    <col min="4882" max="5124" width="9.140625" style="1"/>
    <col min="5125" max="5125" width="5.42578125" style="1" customWidth="1"/>
    <col min="5126" max="5126" width="53.42578125" style="1" customWidth="1"/>
    <col min="5127" max="5127" width="13.7109375" style="1" customWidth="1"/>
    <col min="5128" max="5128" width="8" style="1" customWidth="1"/>
    <col min="5129" max="5129" width="8.28515625" style="1" customWidth="1"/>
    <col min="5130" max="5130" width="14.140625" style="1" customWidth="1"/>
    <col min="5131" max="5131" width="10" style="1" customWidth="1"/>
    <col min="5132" max="5132" width="15.140625" style="1" customWidth="1"/>
    <col min="5133" max="5133" width="7.7109375" style="1" customWidth="1"/>
    <col min="5134" max="5134" width="11.85546875" style="1" customWidth="1"/>
    <col min="5135" max="5135" width="18.5703125" style="1" customWidth="1"/>
    <col min="5136" max="5136" width="10.42578125" style="1" customWidth="1"/>
    <col min="5137" max="5137" width="10.7109375" style="1" bestFit="1" customWidth="1"/>
    <col min="5138" max="5380" width="9.140625" style="1"/>
    <col min="5381" max="5381" width="5.42578125" style="1" customWidth="1"/>
    <col min="5382" max="5382" width="53.42578125" style="1" customWidth="1"/>
    <col min="5383" max="5383" width="13.7109375" style="1" customWidth="1"/>
    <col min="5384" max="5384" width="8" style="1" customWidth="1"/>
    <col min="5385" max="5385" width="8.28515625" style="1" customWidth="1"/>
    <col min="5386" max="5386" width="14.140625" style="1" customWidth="1"/>
    <col min="5387" max="5387" width="10" style="1" customWidth="1"/>
    <col min="5388" max="5388" width="15.140625" style="1" customWidth="1"/>
    <col min="5389" max="5389" width="7.7109375" style="1" customWidth="1"/>
    <col min="5390" max="5390" width="11.85546875" style="1" customWidth="1"/>
    <col min="5391" max="5391" width="18.5703125" style="1" customWidth="1"/>
    <col min="5392" max="5392" width="10.42578125" style="1" customWidth="1"/>
    <col min="5393" max="5393" width="10.7109375" style="1" bestFit="1" customWidth="1"/>
    <col min="5394" max="5636" width="9.140625" style="1"/>
    <col min="5637" max="5637" width="5.42578125" style="1" customWidth="1"/>
    <col min="5638" max="5638" width="53.42578125" style="1" customWidth="1"/>
    <col min="5639" max="5639" width="13.7109375" style="1" customWidth="1"/>
    <col min="5640" max="5640" width="8" style="1" customWidth="1"/>
    <col min="5641" max="5641" width="8.28515625" style="1" customWidth="1"/>
    <col min="5642" max="5642" width="14.140625" style="1" customWidth="1"/>
    <col min="5643" max="5643" width="10" style="1" customWidth="1"/>
    <col min="5644" max="5644" width="15.140625" style="1" customWidth="1"/>
    <col min="5645" max="5645" width="7.7109375" style="1" customWidth="1"/>
    <col min="5646" max="5646" width="11.85546875" style="1" customWidth="1"/>
    <col min="5647" max="5647" width="18.5703125" style="1" customWidth="1"/>
    <col min="5648" max="5648" width="10.42578125" style="1" customWidth="1"/>
    <col min="5649" max="5649" width="10.7109375" style="1" bestFit="1" customWidth="1"/>
    <col min="5650" max="5892" width="9.140625" style="1"/>
    <col min="5893" max="5893" width="5.42578125" style="1" customWidth="1"/>
    <col min="5894" max="5894" width="53.42578125" style="1" customWidth="1"/>
    <col min="5895" max="5895" width="13.7109375" style="1" customWidth="1"/>
    <col min="5896" max="5896" width="8" style="1" customWidth="1"/>
    <col min="5897" max="5897" width="8.28515625" style="1" customWidth="1"/>
    <col min="5898" max="5898" width="14.140625" style="1" customWidth="1"/>
    <col min="5899" max="5899" width="10" style="1" customWidth="1"/>
    <col min="5900" max="5900" width="15.140625" style="1" customWidth="1"/>
    <col min="5901" max="5901" width="7.7109375" style="1" customWidth="1"/>
    <col min="5902" max="5902" width="11.85546875" style="1" customWidth="1"/>
    <col min="5903" max="5903" width="18.5703125" style="1" customWidth="1"/>
    <col min="5904" max="5904" width="10.42578125" style="1" customWidth="1"/>
    <col min="5905" max="5905" width="10.7109375" style="1" bestFit="1" customWidth="1"/>
    <col min="5906" max="6148" width="9.140625" style="1"/>
    <col min="6149" max="6149" width="5.42578125" style="1" customWidth="1"/>
    <col min="6150" max="6150" width="53.42578125" style="1" customWidth="1"/>
    <col min="6151" max="6151" width="13.7109375" style="1" customWidth="1"/>
    <col min="6152" max="6152" width="8" style="1" customWidth="1"/>
    <col min="6153" max="6153" width="8.28515625" style="1" customWidth="1"/>
    <col min="6154" max="6154" width="14.140625" style="1" customWidth="1"/>
    <col min="6155" max="6155" width="10" style="1" customWidth="1"/>
    <col min="6156" max="6156" width="15.140625" style="1" customWidth="1"/>
    <col min="6157" max="6157" width="7.7109375" style="1" customWidth="1"/>
    <col min="6158" max="6158" width="11.85546875" style="1" customWidth="1"/>
    <col min="6159" max="6159" width="18.5703125" style="1" customWidth="1"/>
    <col min="6160" max="6160" width="10.42578125" style="1" customWidth="1"/>
    <col min="6161" max="6161" width="10.7109375" style="1" bestFit="1" customWidth="1"/>
    <col min="6162" max="6404" width="9.140625" style="1"/>
    <col min="6405" max="6405" width="5.42578125" style="1" customWidth="1"/>
    <col min="6406" max="6406" width="53.42578125" style="1" customWidth="1"/>
    <col min="6407" max="6407" width="13.7109375" style="1" customWidth="1"/>
    <col min="6408" max="6408" width="8" style="1" customWidth="1"/>
    <col min="6409" max="6409" width="8.28515625" style="1" customWidth="1"/>
    <col min="6410" max="6410" width="14.140625" style="1" customWidth="1"/>
    <col min="6411" max="6411" width="10" style="1" customWidth="1"/>
    <col min="6412" max="6412" width="15.140625" style="1" customWidth="1"/>
    <col min="6413" max="6413" width="7.7109375" style="1" customWidth="1"/>
    <col min="6414" max="6414" width="11.85546875" style="1" customWidth="1"/>
    <col min="6415" max="6415" width="18.5703125" style="1" customWidth="1"/>
    <col min="6416" max="6416" width="10.42578125" style="1" customWidth="1"/>
    <col min="6417" max="6417" width="10.7109375" style="1" bestFit="1" customWidth="1"/>
    <col min="6418" max="6660" width="9.140625" style="1"/>
    <col min="6661" max="6661" width="5.42578125" style="1" customWidth="1"/>
    <col min="6662" max="6662" width="53.42578125" style="1" customWidth="1"/>
    <col min="6663" max="6663" width="13.7109375" style="1" customWidth="1"/>
    <col min="6664" max="6664" width="8" style="1" customWidth="1"/>
    <col min="6665" max="6665" width="8.28515625" style="1" customWidth="1"/>
    <col min="6666" max="6666" width="14.140625" style="1" customWidth="1"/>
    <col min="6667" max="6667" width="10" style="1" customWidth="1"/>
    <col min="6668" max="6668" width="15.140625" style="1" customWidth="1"/>
    <col min="6669" max="6669" width="7.7109375" style="1" customWidth="1"/>
    <col min="6670" max="6670" width="11.85546875" style="1" customWidth="1"/>
    <col min="6671" max="6671" width="18.5703125" style="1" customWidth="1"/>
    <col min="6672" max="6672" width="10.42578125" style="1" customWidth="1"/>
    <col min="6673" max="6673" width="10.7109375" style="1" bestFit="1" customWidth="1"/>
    <col min="6674" max="6916" width="9.140625" style="1"/>
    <col min="6917" max="6917" width="5.42578125" style="1" customWidth="1"/>
    <col min="6918" max="6918" width="53.42578125" style="1" customWidth="1"/>
    <col min="6919" max="6919" width="13.7109375" style="1" customWidth="1"/>
    <col min="6920" max="6920" width="8" style="1" customWidth="1"/>
    <col min="6921" max="6921" width="8.28515625" style="1" customWidth="1"/>
    <col min="6922" max="6922" width="14.140625" style="1" customWidth="1"/>
    <col min="6923" max="6923" width="10" style="1" customWidth="1"/>
    <col min="6924" max="6924" width="15.140625" style="1" customWidth="1"/>
    <col min="6925" max="6925" width="7.7109375" style="1" customWidth="1"/>
    <col min="6926" max="6926" width="11.85546875" style="1" customWidth="1"/>
    <col min="6927" max="6927" width="18.5703125" style="1" customWidth="1"/>
    <col min="6928" max="6928" width="10.42578125" style="1" customWidth="1"/>
    <col min="6929" max="6929" width="10.7109375" style="1" bestFit="1" customWidth="1"/>
    <col min="6930" max="7172" width="9.140625" style="1"/>
    <col min="7173" max="7173" width="5.42578125" style="1" customWidth="1"/>
    <col min="7174" max="7174" width="53.42578125" style="1" customWidth="1"/>
    <col min="7175" max="7175" width="13.7109375" style="1" customWidth="1"/>
    <col min="7176" max="7176" width="8" style="1" customWidth="1"/>
    <col min="7177" max="7177" width="8.28515625" style="1" customWidth="1"/>
    <col min="7178" max="7178" width="14.140625" style="1" customWidth="1"/>
    <col min="7179" max="7179" width="10" style="1" customWidth="1"/>
    <col min="7180" max="7180" width="15.140625" style="1" customWidth="1"/>
    <col min="7181" max="7181" width="7.7109375" style="1" customWidth="1"/>
    <col min="7182" max="7182" width="11.85546875" style="1" customWidth="1"/>
    <col min="7183" max="7183" width="18.5703125" style="1" customWidth="1"/>
    <col min="7184" max="7184" width="10.42578125" style="1" customWidth="1"/>
    <col min="7185" max="7185" width="10.7109375" style="1" bestFit="1" customWidth="1"/>
    <col min="7186" max="7428" width="9.140625" style="1"/>
    <col min="7429" max="7429" width="5.42578125" style="1" customWidth="1"/>
    <col min="7430" max="7430" width="53.42578125" style="1" customWidth="1"/>
    <col min="7431" max="7431" width="13.7109375" style="1" customWidth="1"/>
    <col min="7432" max="7432" width="8" style="1" customWidth="1"/>
    <col min="7433" max="7433" width="8.28515625" style="1" customWidth="1"/>
    <col min="7434" max="7434" width="14.140625" style="1" customWidth="1"/>
    <col min="7435" max="7435" width="10" style="1" customWidth="1"/>
    <col min="7436" max="7436" width="15.140625" style="1" customWidth="1"/>
    <col min="7437" max="7437" width="7.7109375" style="1" customWidth="1"/>
    <col min="7438" max="7438" width="11.85546875" style="1" customWidth="1"/>
    <col min="7439" max="7439" width="18.5703125" style="1" customWidth="1"/>
    <col min="7440" max="7440" width="10.42578125" style="1" customWidth="1"/>
    <col min="7441" max="7441" width="10.7109375" style="1" bestFit="1" customWidth="1"/>
    <col min="7442" max="7684" width="9.140625" style="1"/>
    <col min="7685" max="7685" width="5.42578125" style="1" customWidth="1"/>
    <col min="7686" max="7686" width="53.42578125" style="1" customWidth="1"/>
    <col min="7687" max="7687" width="13.7109375" style="1" customWidth="1"/>
    <col min="7688" max="7688" width="8" style="1" customWidth="1"/>
    <col min="7689" max="7689" width="8.28515625" style="1" customWidth="1"/>
    <col min="7690" max="7690" width="14.140625" style="1" customWidth="1"/>
    <col min="7691" max="7691" width="10" style="1" customWidth="1"/>
    <col min="7692" max="7692" width="15.140625" style="1" customWidth="1"/>
    <col min="7693" max="7693" width="7.7109375" style="1" customWidth="1"/>
    <col min="7694" max="7694" width="11.85546875" style="1" customWidth="1"/>
    <col min="7695" max="7695" width="18.5703125" style="1" customWidth="1"/>
    <col min="7696" max="7696" width="10.42578125" style="1" customWidth="1"/>
    <col min="7697" max="7697" width="10.7109375" style="1" bestFit="1" customWidth="1"/>
    <col min="7698" max="7940" width="9.140625" style="1"/>
    <col min="7941" max="7941" width="5.42578125" style="1" customWidth="1"/>
    <col min="7942" max="7942" width="53.42578125" style="1" customWidth="1"/>
    <col min="7943" max="7943" width="13.7109375" style="1" customWidth="1"/>
    <col min="7944" max="7944" width="8" style="1" customWidth="1"/>
    <col min="7945" max="7945" width="8.28515625" style="1" customWidth="1"/>
    <col min="7946" max="7946" width="14.140625" style="1" customWidth="1"/>
    <col min="7947" max="7947" width="10" style="1" customWidth="1"/>
    <col min="7948" max="7948" width="15.140625" style="1" customWidth="1"/>
    <col min="7949" max="7949" width="7.7109375" style="1" customWidth="1"/>
    <col min="7950" max="7950" width="11.85546875" style="1" customWidth="1"/>
    <col min="7951" max="7951" width="18.5703125" style="1" customWidth="1"/>
    <col min="7952" max="7952" width="10.42578125" style="1" customWidth="1"/>
    <col min="7953" max="7953" width="10.7109375" style="1" bestFit="1" customWidth="1"/>
    <col min="7954" max="8196" width="9.140625" style="1"/>
    <col min="8197" max="8197" width="5.42578125" style="1" customWidth="1"/>
    <col min="8198" max="8198" width="53.42578125" style="1" customWidth="1"/>
    <col min="8199" max="8199" width="13.7109375" style="1" customWidth="1"/>
    <col min="8200" max="8200" width="8" style="1" customWidth="1"/>
    <col min="8201" max="8201" width="8.28515625" style="1" customWidth="1"/>
    <col min="8202" max="8202" width="14.140625" style="1" customWidth="1"/>
    <col min="8203" max="8203" width="10" style="1" customWidth="1"/>
    <col min="8204" max="8204" width="15.140625" style="1" customWidth="1"/>
    <col min="8205" max="8205" width="7.7109375" style="1" customWidth="1"/>
    <col min="8206" max="8206" width="11.85546875" style="1" customWidth="1"/>
    <col min="8207" max="8207" width="18.5703125" style="1" customWidth="1"/>
    <col min="8208" max="8208" width="10.42578125" style="1" customWidth="1"/>
    <col min="8209" max="8209" width="10.7109375" style="1" bestFit="1" customWidth="1"/>
    <col min="8210" max="8452" width="9.140625" style="1"/>
    <col min="8453" max="8453" width="5.42578125" style="1" customWidth="1"/>
    <col min="8454" max="8454" width="53.42578125" style="1" customWidth="1"/>
    <col min="8455" max="8455" width="13.7109375" style="1" customWidth="1"/>
    <col min="8456" max="8456" width="8" style="1" customWidth="1"/>
    <col min="8457" max="8457" width="8.28515625" style="1" customWidth="1"/>
    <col min="8458" max="8458" width="14.140625" style="1" customWidth="1"/>
    <col min="8459" max="8459" width="10" style="1" customWidth="1"/>
    <col min="8460" max="8460" width="15.140625" style="1" customWidth="1"/>
    <col min="8461" max="8461" width="7.7109375" style="1" customWidth="1"/>
    <col min="8462" max="8462" width="11.85546875" style="1" customWidth="1"/>
    <col min="8463" max="8463" width="18.5703125" style="1" customWidth="1"/>
    <col min="8464" max="8464" width="10.42578125" style="1" customWidth="1"/>
    <col min="8465" max="8465" width="10.7109375" style="1" bestFit="1" customWidth="1"/>
    <col min="8466" max="8708" width="9.140625" style="1"/>
    <col min="8709" max="8709" width="5.42578125" style="1" customWidth="1"/>
    <col min="8710" max="8710" width="53.42578125" style="1" customWidth="1"/>
    <col min="8711" max="8711" width="13.7109375" style="1" customWidth="1"/>
    <col min="8712" max="8712" width="8" style="1" customWidth="1"/>
    <col min="8713" max="8713" width="8.28515625" style="1" customWidth="1"/>
    <col min="8714" max="8714" width="14.140625" style="1" customWidth="1"/>
    <col min="8715" max="8715" width="10" style="1" customWidth="1"/>
    <col min="8716" max="8716" width="15.140625" style="1" customWidth="1"/>
    <col min="8717" max="8717" width="7.7109375" style="1" customWidth="1"/>
    <col min="8718" max="8718" width="11.85546875" style="1" customWidth="1"/>
    <col min="8719" max="8719" width="18.5703125" style="1" customWidth="1"/>
    <col min="8720" max="8720" width="10.42578125" style="1" customWidth="1"/>
    <col min="8721" max="8721" width="10.7109375" style="1" bestFit="1" customWidth="1"/>
    <col min="8722" max="8964" width="9.140625" style="1"/>
    <col min="8965" max="8965" width="5.42578125" style="1" customWidth="1"/>
    <col min="8966" max="8966" width="53.42578125" style="1" customWidth="1"/>
    <col min="8967" max="8967" width="13.7109375" style="1" customWidth="1"/>
    <col min="8968" max="8968" width="8" style="1" customWidth="1"/>
    <col min="8969" max="8969" width="8.28515625" style="1" customWidth="1"/>
    <col min="8970" max="8970" width="14.140625" style="1" customWidth="1"/>
    <col min="8971" max="8971" width="10" style="1" customWidth="1"/>
    <col min="8972" max="8972" width="15.140625" style="1" customWidth="1"/>
    <col min="8973" max="8973" width="7.7109375" style="1" customWidth="1"/>
    <col min="8974" max="8974" width="11.85546875" style="1" customWidth="1"/>
    <col min="8975" max="8975" width="18.5703125" style="1" customWidth="1"/>
    <col min="8976" max="8976" width="10.42578125" style="1" customWidth="1"/>
    <col min="8977" max="8977" width="10.7109375" style="1" bestFit="1" customWidth="1"/>
    <col min="8978" max="9220" width="9.140625" style="1"/>
    <col min="9221" max="9221" width="5.42578125" style="1" customWidth="1"/>
    <col min="9222" max="9222" width="53.42578125" style="1" customWidth="1"/>
    <col min="9223" max="9223" width="13.7109375" style="1" customWidth="1"/>
    <col min="9224" max="9224" width="8" style="1" customWidth="1"/>
    <col min="9225" max="9225" width="8.28515625" style="1" customWidth="1"/>
    <col min="9226" max="9226" width="14.140625" style="1" customWidth="1"/>
    <col min="9227" max="9227" width="10" style="1" customWidth="1"/>
    <col min="9228" max="9228" width="15.140625" style="1" customWidth="1"/>
    <col min="9229" max="9229" width="7.7109375" style="1" customWidth="1"/>
    <col min="9230" max="9230" width="11.85546875" style="1" customWidth="1"/>
    <col min="9231" max="9231" width="18.5703125" style="1" customWidth="1"/>
    <col min="9232" max="9232" width="10.42578125" style="1" customWidth="1"/>
    <col min="9233" max="9233" width="10.7109375" style="1" bestFit="1" customWidth="1"/>
    <col min="9234" max="9476" width="9.140625" style="1"/>
    <col min="9477" max="9477" width="5.42578125" style="1" customWidth="1"/>
    <col min="9478" max="9478" width="53.42578125" style="1" customWidth="1"/>
    <col min="9479" max="9479" width="13.7109375" style="1" customWidth="1"/>
    <col min="9480" max="9480" width="8" style="1" customWidth="1"/>
    <col min="9481" max="9481" width="8.28515625" style="1" customWidth="1"/>
    <col min="9482" max="9482" width="14.140625" style="1" customWidth="1"/>
    <col min="9483" max="9483" width="10" style="1" customWidth="1"/>
    <col min="9484" max="9484" width="15.140625" style="1" customWidth="1"/>
    <col min="9485" max="9485" width="7.7109375" style="1" customWidth="1"/>
    <col min="9486" max="9486" width="11.85546875" style="1" customWidth="1"/>
    <col min="9487" max="9487" width="18.5703125" style="1" customWidth="1"/>
    <col min="9488" max="9488" width="10.42578125" style="1" customWidth="1"/>
    <col min="9489" max="9489" width="10.7109375" style="1" bestFit="1" customWidth="1"/>
    <col min="9490" max="9732" width="9.140625" style="1"/>
    <col min="9733" max="9733" width="5.42578125" style="1" customWidth="1"/>
    <col min="9734" max="9734" width="53.42578125" style="1" customWidth="1"/>
    <col min="9735" max="9735" width="13.7109375" style="1" customWidth="1"/>
    <col min="9736" max="9736" width="8" style="1" customWidth="1"/>
    <col min="9737" max="9737" width="8.28515625" style="1" customWidth="1"/>
    <col min="9738" max="9738" width="14.140625" style="1" customWidth="1"/>
    <col min="9739" max="9739" width="10" style="1" customWidth="1"/>
    <col min="9740" max="9740" width="15.140625" style="1" customWidth="1"/>
    <col min="9741" max="9741" width="7.7109375" style="1" customWidth="1"/>
    <col min="9742" max="9742" width="11.85546875" style="1" customWidth="1"/>
    <col min="9743" max="9743" width="18.5703125" style="1" customWidth="1"/>
    <col min="9744" max="9744" width="10.42578125" style="1" customWidth="1"/>
    <col min="9745" max="9745" width="10.7109375" style="1" bestFit="1" customWidth="1"/>
    <col min="9746" max="9988" width="9.140625" style="1"/>
    <col min="9989" max="9989" width="5.42578125" style="1" customWidth="1"/>
    <col min="9990" max="9990" width="53.42578125" style="1" customWidth="1"/>
    <col min="9991" max="9991" width="13.7109375" style="1" customWidth="1"/>
    <col min="9992" max="9992" width="8" style="1" customWidth="1"/>
    <col min="9993" max="9993" width="8.28515625" style="1" customWidth="1"/>
    <col min="9994" max="9994" width="14.140625" style="1" customWidth="1"/>
    <col min="9995" max="9995" width="10" style="1" customWidth="1"/>
    <col min="9996" max="9996" width="15.140625" style="1" customWidth="1"/>
    <col min="9997" max="9997" width="7.7109375" style="1" customWidth="1"/>
    <col min="9998" max="9998" width="11.85546875" style="1" customWidth="1"/>
    <col min="9999" max="9999" width="18.5703125" style="1" customWidth="1"/>
    <col min="10000" max="10000" width="10.42578125" style="1" customWidth="1"/>
    <col min="10001" max="10001" width="10.7109375" style="1" bestFit="1" customWidth="1"/>
    <col min="10002" max="10244" width="9.140625" style="1"/>
    <col min="10245" max="10245" width="5.42578125" style="1" customWidth="1"/>
    <col min="10246" max="10246" width="53.42578125" style="1" customWidth="1"/>
    <col min="10247" max="10247" width="13.7109375" style="1" customWidth="1"/>
    <col min="10248" max="10248" width="8" style="1" customWidth="1"/>
    <col min="10249" max="10249" width="8.28515625" style="1" customWidth="1"/>
    <col min="10250" max="10250" width="14.140625" style="1" customWidth="1"/>
    <col min="10251" max="10251" width="10" style="1" customWidth="1"/>
    <col min="10252" max="10252" width="15.140625" style="1" customWidth="1"/>
    <col min="10253" max="10253" width="7.7109375" style="1" customWidth="1"/>
    <col min="10254" max="10254" width="11.85546875" style="1" customWidth="1"/>
    <col min="10255" max="10255" width="18.5703125" style="1" customWidth="1"/>
    <col min="10256" max="10256" width="10.42578125" style="1" customWidth="1"/>
    <col min="10257" max="10257" width="10.7109375" style="1" bestFit="1" customWidth="1"/>
    <col min="10258" max="10500" width="9.140625" style="1"/>
    <col min="10501" max="10501" width="5.42578125" style="1" customWidth="1"/>
    <col min="10502" max="10502" width="53.42578125" style="1" customWidth="1"/>
    <col min="10503" max="10503" width="13.7109375" style="1" customWidth="1"/>
    <col min="10504" max="10504" width="8" style="1" customWidth="1"/>
    <col min="10505" max="10505" width="8.28515625" style="1" customWidth="1"/>
    <col min="10506" max="10506" width="14.140625" style="1" customWidth="1"/>
    <col min="10507" max="10507" width="10" style="1" customWidth="1"/>
    <col min="10508" max="10508" width="15.140625" style="1" customWidth="1"/>
    <col min="10509" max="10509" width="7.7109375" style="1" customWidth="1"/>
    <col min="10510" max="10510" width="11.85546875" style="1" customWidth="1"/>
    <col min="10511" max="10511" width="18.5703125" style="1" customWidth="1"/>
    <col min="10512" max="10512" width="10.42578125" style="1" customWidth="1"/>
    <col min="10513" max="10513" width="10.7109375" style="1" bestFit="1" customWidth="1"/>
    <col min="10514" max="10756" width="9.140625" style="1"/>
    <col min="10757" max="10757" width="5.42578125" style="1" customWidth="1"/>
    <col min="10758" max="10758" width="53.42578125" style="1" customWidth="1"/>
    <col min="10759" max="10759" width="13.7109375" style="1" customWidth="1"/>
    <col min="10760" max="10760" width="8" style="1" customWidth="1"/>
    <col min="10761" max="10761" width="8.28515625" style="1" customWidth="1"/>
    <col min="10762" max="10762" width="14.140625" style="1" customWidth="1"/>
    <col min="10763" max="10763" width="10" style="1" customWidth="1"/>
    <col min="10764" max="10764" width="15.140625" style="1" customWidth="1"/>
    <col min="10765" max="10765" width="7.7109375" style="1" customWidth="1"/>
    <col min="10766" max="10766" width="11.85546875" style="1" customWidth="1"/>
    <col min="10767" max="10767" width="18.5703125" style="1" customWidth="1"/>
    <col min="10768" max="10768" width="10.42578125" style="1" customWidth="1"/>
    <col min="10769" max="10769" width="10.7109375" style="1" bestFit="1" customWidth="1"/>
    <col min="10770" max="11012" width="9.140625" style="1"/>
    <col min="11013" max="11013" width="5.42578125" style="1" customWidth="1"/>
    <col min="11014" max="11014" width="53.42578125" style="1" customWidth="1"/>
    <col min="11015" max="11015" width="13.7109375" style="1" customWidth="1"/>
    <col min="11016" max="11016" width="8" style="1" customWidth="1"/>
    <col min="11017" max="11017" width="8.28515625" style="1" customWidth="1"/>
    <col min="11018" max="11018" width="14.140625" style="1" customWidth="1"/>
    <col min="11019" max="11019" width="10" style="1" customWidth="1"/>
    <col min="11020" max="11020" width="15.140625" style="1" customWidth="1"/>
    <col min="11021" max="11021" width="7.7109375" style="1" customWidth="1"/>
    <col min="11022" max="11022" width="11.85546875" style="1" customWidth="1"/>
    <col min="11023" max="11023" width="18.5703125" style="1" customWidth="1"/>
    <col min="11024" max="11024" width="10.42578125" style="1" customWidth="1"/>
    <col min="11025" max="11025" width="10.7109375" style="1" bestFit="1" customWidth="1"/>
    <col min="11026" max="11268" width="9.140625" style="1"/>
    <col min="11269" max="11269" width="5.42578125" style="1" customWidth="1"/>
    <col min="11270" max="11270" width="53.42578125" style="1" customWidth="1"/>
    <col min="11271" max="11271" width="13.7109375" style="1" customWidth="1"/>
    <col min="11272" max="11272" width="8" style="1" customWidth="1"/>
    <col min="11273" max="11273" width="8.28515625" style="1" customWidth="1"/>
    <col min="11274" max="11274" width="14.140625" style="1" customWidth="1"/>
    <col min="11275" max="11275" width="10" style="1" customWidth="1"/>
    <col min="11276" max="11276" width="15.140625" style="1" customWidth="1"/>
    <col min="11277" max="11277" width="7.7109375" style="1" customWidth="1"/>
    <col min="11278" max="11278" width="11.85546875" style="1" customWidth="1"/>
    <col min="11279" max="11279" width="18.5703125" style="1" customWidth="1"/>
    <col min="11280" max="11280" width="10.42578125" style="1" customWidth="1"/>
    <col min="11281" max="11281" width="10.7109375" style="1" bestFit="1" customWidth="1"/>
    <col min="11282" max="11524" width="9.140625" style="1"/>
    <col min="11525" max="11525" width="5.42578125" style="1" customWidth="1"/>
    <col min="11526" max="11526" width="53.42578125" style="1" customWidth="1"/>
    <col min="11527" max="11527" width="13.7109375" style="1" customWidth="1"/>
    <col min="11528" max="11528" width="8" style="1" customWidth="1"/>
    <col min="11529" max="11529" width="8.28515625" style="1" customWidth="1"/>
    <col min="11530" max="11530" width="14.140625" style="1" customWidth="1"/>
    <col min="11531" max="11531" width="10" style="1" customWidth="1"/>
    <col min="11532" max="11532" width="15.140625" style="1" customWidth="1"/>
    <col min="11533" max="11533" width="7.7109375" style="1" customWidth="1"/>
    <col min="11534" max="11534" width="11.85546875" style="1" customWidth="1"/>
    <col min="11535" max="11535" width="18.5703125" style="1" customWidth="1"/>
    <col min="11536" max="11536" width="10.42578125" style="1" customWidth="1"/>
    <col min="11537" max="11537" width="10.7109375" style="1" bestFit="1" customWidth="1"/>
    <col min="11538" max="11780" width="9.140625" style="1"/>
    <col min="11781" max="11781" width="5.42578125" style="1" customWidth="1"/>
    <col min="11782" max="11782" width="53.42578125" style="1" customWidth="1"/>
    <col min="11783" max="11783" width="13.7109375" style="1" customWidth="1"/>
    <col min="11784" max="11784" width="8" style="1" customWidth="1"/>
    <col min="11785" max="11785" width="8.28515625" style="1" customWidth="1"/>
    <col min="11786" max="11786" width="14.140625" style="1" customWidth="1"/>
    <col min="11787" max="11787" width="10" style="1" customWidth="1"/>
    <col min="11788" max="11788" width="15.140625" style="1" customWidth="1"/>
    <col min="11789" max="11789" width="7.7109375" style="1" customWidth="1"/>
    <col min="11790" max="11790" width="11.85546875" style="1" customWidth="1"/>
    <col min="11791" max="11791" width="18.5703125" style="1" customWidth="1"/>
    <col min="11792" max="11792" width="10.42578125" style="1" customWidth="1"/>
    <col min="11793" max="11793" width="10.7109375" style="1" bestFit="1" customWidth="1"/>
    <col min="11794" max="12036" width="9.140625" style="1"/>
    <col min="12037" max="12037" width="5.42578125" style="1" customWidth="1"/>
    <col min="12038" max="12038" width="53.42578125" style="1" customWidth="1"/>
    <col min="12039" max="12039" width="13.7109375" style="1" customWidth="1"/>
    <col min="12040" max="12040" width="8" style="1" customWidth="1"/>
    <col min="12041" max="12041" width="8.28515625" style="1" customWidth="1"/>
    <col min="12042" max="12042" width="14.140625" style="1" customWidth="1"/>
    <col min="12043" max="12043" width="10" style="1" customWidth="1"/>
    <col min="12044" max="12044" width="15.140625" style="1" customWidth="1"/>
    <col min="12045" max="12045" width="7.7109375" style="1" customWidth="1"/>
    <col min="12046" max="12046" width="11.85546875" style="1" customWidth="1"/>
    <col min="12047" max="12047" width="18.5703125" style="1" customWidth="1"/>
    <col min="12048" max="12048" width="10.42578125" style="1" customWidth="1"/>
    <col min="12049" max="12049" width="10.7109375" style="1" bestFit="1" customWidth="1"/>
    <col min="12050" max="12292" width="9.140625" style="1"/>
    <col min="12293" max="12293" width="5.42578125" style="1" customWidth="1"/>
    <col min="12294" max="12294" width="53.42578125" style="1" customWidth="1"/>
    <col min="12295" max="12295" width="13.7109375" style="1" customWidth="1"/>
    <col min="12296" max="12296" width="8" style="1" customWidth="1"/>
    <col min="12297" max="12297" width="8.28515625" style="1" customWidth="1"/>
    <col min="12298" max="12298" width="14.140625" style="1" customWidth="1"/>
    <col min="12299" max="12299" width="10" style="1" customWidth="1"/>
    <col min="12300" max="12300" width="15.140625" style="1" customWidth="1"/>
    <col min="12301" max="12301" width="7.7109375" style="1" customWidth="1"/>
    <col min="12302" max="12302" width="11.85546875" style="1" customWidth="1"/>
    <col min="12303" max="12303" width="18.5703125" style="1" customWidth="1"/>
    <col min="12304" max="12304" width="10.42578125" style="1" customWidth="1"/>
    <col min="12305" max="12305" width="10.7109375" style="1" bestFit="1" customWidth="1"/>
    <col min="12306" max="12548" width="9.140625" style="1"/>
    <col min="12549" max="12549" width="5.42578125" style="1" customWidth="1"/>
    <col min="12550" max="12550" width="53.42578125" style="1" customWidth="1"/>
    <col min="12551" max="12551" width="13.7109375" style="1" customWidth="1"/>
    <col min="12552" max="12552" width="8" style="1" customWidth="1"/>
    <col min="12553" max="12553" width="8.28515625" style="1" customWidth="1"/>
    <col min="12554" max="12554" width="14.140625" style="1" customWidth="1"/>
    <col min="12555" max="12555" width="10" style="1" customWidth="1"/>
    <col min="12556" max="12556" width="15.140625" style="1" customWidth="1"/>
    <col min="12557" max="12557" width="7.7109375" style="1" customWidth="1"/>
    <col min="12558" max="12558" width="11.85546875" style="1" customWidth="1"/>
    <col min="12559" max="12559" width="18.5703125" style="1" customWidth="1"/>
    <col min="12560" max="12560" width="10.42578125" style="1" customWidth="1"/>
    <col min="12561" max="12561" width="10.7109375" style="1" bestFit="1" customWidth="1"/>
    <col min="12562" max="12804" width="9.140625" style="1"/>
    <col min="12805" max="12805" width="5.42578125" style="1" customWidth="1"/>
    <col min="12806" max="12806" width="53.42578125" style="1" customWidth="1"/>
    <col min="12807" max="12807" width="13.7109375" style="1" customWidth="1"/>
    <col min="12808" max="12808" width="8" style="1" customWidth="1"/>
    <col min="12809" max="12809" width="8.28515625" style="1" customWidth="1"/>
    <col min="12810" max="12810" width="14.140625" style="1" customWidth="1"/>
    <col min="12811" max="12811" width="10" style="1" customWidth="1"/>
    <col min="12812" max="12812" width="15.140625" style="1" customWidth="1"/>
    <col min="12813" max="12813" width="7.7109375" style="1" customWidth="1"/>
    <col min="12814" max="12814" width="11.85546875" style="1" customWidth="1"/>
    <col min="12815" max="12815" width="18.5703125" style="1" customWidth="1"/>
    <col min="12816" max="12816" width="10.42578125" style="1" customWidth="1"/>
    <col min="12817" max="12817" width="10.7109375" style="1" bestFit="1" customWidth="1"/>
    <col min="12818" max="13060" width="9.140625" style="1"/>
    <col min="13061" max="13061" width="5.42578125" style="1" customWidth="1"/>
    <col min="13062" max="13062" width="53.42578125" style="1" customWidth="1"/>
    <col min="13063" max="13063" width="13.7109375" style="1" customWidth="1"/>
    <col min="13064" max="13064" width="8" style="1" customWidth="1"/>
    <col min="13065" max="13065" width="8.28515625" style="1" customWidth="1"/>
    <col min="13066" max="13066" width="14.140625" style="1" customWidth="1"/>
    <col min="13067" max="13067" width="10" style="1" customWidth="1"/>
    <col min="13068" max="13068" width="15.140625" style="1" customWidth="1"/>
    <col min="13069" max="13069" width="7.7109375" style="1" customWidth="1"/>
    <col min="13070" max="13070" width="11.85546875" style="1" customWidth="1"/>
    <col min="13071" max="13071" width="18.5703125" style="1" customWidth="1"/>
    <col min="13072" max="13072" width="10.42578125" style="1" customWidth="1"/>
    <col min="13073" max="13073" width="10.7109375" style="1" bestFit="1" customWidth="1"/>
    <col min="13074" max="13316" width="9.140625" style="1"/>
    <col min="13317" max="13317" width="5.42578125" style="1" customWidth="1"/>
    <col min="13318" max="13318" width="53.42578125" style="1" customWidth="1"/>
    <col min="13319" max="13319" width="13.7109375" style="1" customWidth="1"/>
    <col min="13320" max="13320" width="8" style="1" customWidth="1"/>
    <col min="13321" max="13321" width="8.28515625" style="1" customWidth="1"/>
    <col min="13322" max="13322" width="14.140625" style="1" customWidth="1"/>
    <col min="13323" max="13323" width="10" style="1" customWidth="1"/>
    <col min="13324" max="13324" width="15.140625" style="1" customWidth="1"/>
    <col min="13325" max="13325" width="7.7109375" style="1" customWidth="1"/>
    <col min="13326" max="13326" width="11.85546875" style="1" customWidth="1"/>
    <col min="13327" max="13327" width="18.5703125" style="1" customWidth="1"/>
    <col min="13328" max="13328" width="10.42578125" style="1" customWidth="1"/>
    <col min="13329" max="13329" width="10.7109375" style="1" bestFit="1" customWidth="1"/>
    <col min="13330" max="13572" width="9.140625" style="1"/>
    <col min="13573" max="13573" width="5.42578125" style="1" customWidth="1"/>
    <col min="13574" max="13574" width="53.42578125" style="1" customWidth="1"/>
    <col min="13575" max="13575" width="13.7109375" style="1" customWidth="1"/>
    <col min="13576" max="13576" width="8" style="1" customWidth="1"/>
    <col min="13577" max="13577" width="8.28515625" style="1" customWidth="1"/>
    <col min="13578" max="13578" width="14.140625" style="1" customWidth="1"/>
    <col min="13579" max="13579" width="10" style="1" customWidth="1"/>
    <col min="13580" max="13580" width="15.140625" style="1" customWidth="1"/>
    <col min="13581" max="13581" width="7.7109375" style="1" customWidth="1"/>
    <col min="13582" max="13582" width="11.85546875" style="1" customWidth="1"/>
    <col min="13583" max="13583" width="18.5703125" style="1" customWidth="1"/>
    <col min="13584" max="13584" width="10.42578125" style="1" customWidth="1"/>
    <col min="13585" max="13585" width="10.7109375" style="1" bestFit="1" customWidth="1"/>
    <col min="13586" max="13828" width="9.140625" style="1"/>
    <col min="13829" max="13829" width="5.42578125" style="1" customWidth="1"/>
    <col min="13830" max="13830" width="53.42578125" style="1" customWidth="1"/>
    <col min="13831" max="13831" width="13.7109375" style="1" customWidth="1"/>
    <col min="13832" max="13832" width="8" style="1" customWidth="1"/>
    <col min="13833" max="13833" width="8.28515625" style="1" customWidth="1"/>
    <col min="13834" max="13834" width="14.140625" style="1" customWidth="1"/>
    <col min="13835" max="13835" width="10" style="1" customWidth="1"/>
    <col min="13836" max="13836" width="15.140625" style="1" customWidth="1"/>
    <col min="13837" max="13837" width="7.7109375" style="1" customWidth="1"/>
    <col min="13838" max="13838" width="11.85546875" style="1" customWidth="1"/>
    <col min="13839" max="13839" width="18.5703125" style="1" customWidth="1"/>
    <col min="13840" max="13840" width="10.42578125" style="1" customWidth="1"/>
    <col min="13841" max="13841" width="10.7109375" style="1" bestFit="1" customWidth="1"/>
    <col min="13842" max="14084" width="9.140625" style="1"/>
    <col min="14085" max="14085" width="5.42578125" style="1" customWidth="1"/>
    <col min="14086" max="14086" width="53.42578125" style="1" customWidth="1"/>
    <col min="14087" max="14087" width="13.7109375" style="1" customWidth="1"/>
    <col min="14088" max="14088" width="8" style="1" customWidth="1"/>
    <col min="14089" max="14089" width="8.28515625" style="1" customWidth="1"/>
    <col min="14090" max="14090" width="14.140625" style="1" customWidth="1"/>
    <col min="14091" max="14091" width="10" style="1" customWidth="1"/>
    <col min="14092" max="14092" width="15.140625" style="1" customWidth="1"/>
    <col min="14093" max="14093" width="7.7109375" style="1" customWidth="1"/>
    <col min="14094" max="14094" width="11.85546875" style="1" customWidth="1"/>
    <col min="14095" max="14095" width="18.5703125" style="1" customWidth="1"/>
    <col min="14096" max="14096" width="10.42578125" style="1" customWidth="1"/>
    <col min="14097" max="14097" width="10.7109375" style="1" bestFit="1" customWidth="1"/>
    <col min="14098" max="14340" width="9.140625" style="1"/>
    <col min="14341" max="14341" width="5.42578125" style="1" customWidth="1"/>
    <col min="14342" max="14342" width="53.42578125" style="1" customWidth="1"/>
    <col min="14343" max="14343" width="13.7109375" style="1" customWidth="1"/>
    <col min="14344" max="14344" width="8" style="1" customWidth="1"/>
    <col min="14345" max="14345" width="8.28515625" style="1" customWidth="1"/>
    <col min="14346" max="14346" width="14.140625" style="1" customWidth="1"/>
    <col min="14347" max="14347" width="10" style="1" customWidth="1"/>
    <col min="14348" max="14348" width="15.140625" style="1" customWidth="1"/>
    <col min="14349" max="14349" width="7.7109375" style="1" customWidth="1"/>
    <col min="14350" max="14350" width="11.85546875" style="1" customWidth="1"/>
    <col min="14351" max="14351" width="18.5703125" style="1" customWidth="1"/>
    <col min="14352" max="14352" width="10.42578125" style="1" customWidth="1"/>
    <col min="14353" max="14353" width="10.7109375" style="1" bestFit="1" customWidth="1"/>
    <col min="14354" max="14596" width="9.140625" style="1"/>
    <col min="14597" max="14597" width="5.42578125" style="1" customWidth="1"/>
    <col min="14598" max="14598" width="53.42578125" style="1" customWidth="1"/>
    <col min="14599" max="14599" width="13.7109375" style="1" customWidth="1"/>
    <col min="14600" max="14600" width="8" style="1" customWidth="1"/>
    <col min="14601" max="14601" width="8.28515625" style="1" customWidth="1"/>
    <col min="14602" max="14602" width="14.140625" style="1" customWidth="1"/>
    <col min="14603" max="14603" width="10" style="1" customWidth="1"/>
    <col min="14604" max="14604" width="15.140625" style="1" customWidth="1"/>
    <col min="14605" max="14605" width="7.7109375" style="1" customWidth="1"/>
    <col min="14606" max="14606" width="11.85546875" style="1" customWidth="1"/>
    <col min="14607" max="14607" width="18.5703125" style="1" customWidth="1"/>
    <col min="14608" max="14608" width="10.42578125" style="1" customWidth="1"/>
    <col min="14609" max="14609" width="10.7109375" style="1" bestFit="1" customWidth="1"/>
    <col min="14610" max="14852" width="9.140625" style="1"/>
    <col min="14853" max="14853" width="5.42578125" style="1" customWidth="1"/>
    <col min="14854" max="14854" width="53.42578125" style="1" customWidth="1"/>
    <col min="14855" max="14855" width="13.7109375" style="1" customWidth="1"/>
    <col min="14856" max="14856" width="8" style="1" customWidth="1"/>
    <col min="14857" max="14857" width="8.28515625" style="1" customWidth="1"/>
    <col min="14858" max="14858" width="14.140625" style="1" customWidth="1"/>
    <col min="14859" max="14859" width="10" style="1" customWidth="1"/>
    <col min="14860" max="14860" width="15.140625" style="1" customWidth="1"/>
    <col min="14861" max="14861" width="7.7109375" style="1" customWidth="1"/>
    <col min="14862" max="14862" width="11.85546875" style="1" customWidth="1"/>
    <col min="14863" max="14863" width="18.5703125" style="1" customWidth="1"/>
    <col min="14864" max="14864" width="10.42578125" style="1" customWidth="1"/>
    <col min="14865" max="14865" width="10.7109375" style="1" bestFit="1" customWidth="1"/>
    <col min="14866" max="15108" width="9.140625" style="1"/>
    <col min="15109" max="15109" width="5.42578125" style="1" customWidth="1"/>
    <col min="15110" max="15110" width="53.42578125" style="1" customWidth="1"/>
    <col min="15111" max="15111" width="13.7109375" style="1" customWidth="1"/>
    <col min="15112" max="15112" width="8" style="1" customWidth="1"/>
    <col min="15113" max="15113" width="8.28515625" style="1" customWidth="1"/>
    <col min="15114" max="15114" width="14.140625" style="1" customWidth="1"/>
    <col min="15115" max="15115" width="10" style="1" customWidth="1"/>
    <col min="15116" max="15116" width="15.140625" style="1" customWidth="1"/>
    <col min="15117" max="15117" width="7.7109375" style="1" customWidth="1"/>
    <col min="15118" max="15118" width="11.85546875" style="1" customWidth="1"/>
    <col min="15119" max="15119" width="18.5703125" style="1" customWidth="1"/>
    <col min="15120" max="15120" width="10.42578125" style="1" customWidth="1"/>
    <col min="15121" max="15121" width="10.7109375" style="1" bestFit="1" customWidth="1"/>
    <col min="15122" max="15364" width="9.140625" style="1"/>
    <col min="15365" max="15365" width="5.42578125" style="1" customWidth="1"/>
    <col min="15366" max="15366" width="53.42578125" style="1" customWidth="1"/>
    <col min="15367" max="15367" width="13.7109375" style="1" customWidth="1"/>
    <col min="15368" max="15368" width="8" style="1" customWidth="1"/>
    <col min="15369" max="15369" width="8.28515625" style="1" customWidth="1"/>
    <col min="15370" max="15370" width="14.140625" style="1" customWidth="1"/>
    <col min="15371" max="15371" width="10" style="1" customWidth="1"/>
    <col min="15372" max="15372" width="15.140625" style="1" customWidth="1"/>
    <col min="15373" max="15373" width="7.7109375" style="1" customWidth="1"/>
    <col min="15374" max="15374" width="11.85546875" style="1" customWidth="1"/>
    <col min="15375" max="15375" width="18.5703125" style="1" customWidth="1"/>
    <col min="15376" max="15376" width="10.42578125" style="1" customWidth="1"/>
    <col min="15377" max="15377" width="10.7109375" style="1" bestFit="1" customWidth="1"/>
    <col min="15378" max="15620" width="9.140625" style="1"/>
    <col min="15621" max="15621" width="5.42578125" style="1" customWidth="1"/>
    <col min="15622" max="15622" width="53.42578125" style="1" customWidth="1"/>
    <col min="15623" max="15623" width="13.7109375" style="1" customWidth="1"/>
    <col min="15624" max="15624" width="8" style="1" customWidth="1"/>
    <col min="15625" max="15625" width="8.28515625" style="1" customWidth="1"/>
    <col min="15626" max="15626" width="14.140625" style="1" customWidth="1"/>
    <col min="15627" max="15627" width="10" style="1" customWidth="1"/>
    <col min="15628" max="15628" width="15.140625" style="1" customWidth="1"/>
    <col min="15629" max="15629" width="7.7109375" style="1" customWidth="1"/>
    <col min="15630" max="15630" width="11.85546875" style="1" customWidth="1"/>
    <col min="15631" max="15631" width="18.5703125" style="1" customWidth="1"/>
    <col min="15632" max="15632" width="10.42578125" style="1" customWidth="1"/>
    <col min="15633" max="15633" width="10.7109375" style="1" bestFit="1" customWidth="1"/>
    <col min="15634" max="15876" width="9.140625" style="1"/>
    <col min="15877" max="15877" width="5.42578125" style="1" customWidth="1"/>
    <col min="15878" max="15878" width="53.42578125" style="1" customWidth="1"/>
    <col min="15879" max="15879" width="13.7109375" style="1" customWidth="1"/>
    <col min="15880" max="15880" width="8" style="1" customWidth="1"/>
    <col min="15881" max="15881" width="8.28515625" style="1" customWidth="1"/>
    <col min="15882" max="15882" width="14.140625" style="1" customWidth="1"/>
    <col min="15883" max="15883" width="10" style="1" customWidth="1"/>
    <col min="15884" max="15884" width="15.140625" style="1" customWidth="1"/>
    <col min="15885" max="15885" width="7.7109375" style="1" customWidth="1"/>
    <col min="15886" max="15886" width="11.85546875" style="1" customWidth="1"/>
    <col min="15887" max="15887" width="18.5703125" style="1" customWidth="1"/>
    <col min="15888" max="15888" width="10.42578125" style="1" customWidth="1"/>
    <col min="15889" max="15889" width="10.7109375" style="1" bestFit="1" customWidth="1"/>
    <col min="15890" max="16132" width="9.140625" style="1"/>
    <col min="16133" max="16133" width="5.42578125" style="1" customWidth="1"/>
    <col min="16134" max="16134" width="53.42578125" style="1" customWidth="1"/>
    <col min="16135" max="16135" width="13.7109375" style="1" customWidth="1"/>
    <col min="16136" max="16136" width="8" style="1" customWidth="1"/>
    <col min="16137" max="16137" width="8.28515625" style="1" customWidth="1"/>
    <col min="16138" max="16138" width="14.140625" style="1" customWidth="1"/>
    <col min="16139" max="16139" width="10" style="1" customWidth="1"/>
    <col min="16140" max="16140" width="15.140625" style="1" customWidth="1"/>
    <col min="16141" max="16141" width="7.7109375" style="1" customWidth="1"/>
    <col min="16142" max="16142" width="11.85546875" style="1" customWidth="1"/>
    <col min="16143" max="16143" width="18.5703125" style="1" customWidth="1"/>
    <col min="16144" max="16144" width="10.42578125" style="1" customWidth="1"/>
    <col min="16145" max="16145" width="10.7109375" style="1" bestFit="1" customWidth="1"/>
    <col min="16146" max="16384" width="9.140625" style="1"/>
  </cols>
  <sheetData>
    <row r="1" spans="1:17" ht="15.75" x14ac:dyDescent="0.25">
      <c r="A1" s="82" t="s">
        <v>30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</row>
    <row r="2" spans="1:17" ht="15.75" x14ac:dyDescent="0.25">
      <c r="A2" s="83" t="s">
        <v>29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</row>
    <row r="3" spans="1:17" s="2" customFormat="1" ht="15.75" x14ac:dyDescent="0.25">
      <c r="A3" s="83" t="s">
        <v>108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</row>
    <row r="4" spans="1:17" s="2" customFormat="1" ht="15.75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1:17" ht="30.75" customHeight="1" x14ac:dyDescent="0.3">
      <c r="A5" s="106" t="s">
        <v>28</v>
      </c>
      <c r="B5" s="106"/>
      <c r="C5" s="106"/>
      <c r="D5" s="44" t="s">
        <v>27</v>
      </c>
      <c r="E5" s="66" t="s">
        <v>32</v>
      </c>
      <c r="F5" s="65"/>
    </row>
    <row r="6" spans="1:17" ht="7.5" customHeight="1" thickBot="1" x14ac:dyDescent="0.35">
      <c r="A6" s="44"/>
      <c r="B6" s="44"/>
      <c r="C6" s="44"/>
      <c r="D6" s="44"/>
    </row>
    <row r="7" spans="1:17" s="42" customFormat="1" ht="27.95" customHeight="1" x14ac:dyDescent="0.2">
      <c r="A7" s="84" t="s">
        <v>26</v>
      </c>
      <c r="B7" s="85"/>
      <c r="C7" s="86"/>
      <c r="D7" s="93" t="s">
        <v>25</v>
      </c>
      <c r="E7" s="85"/>
      <c r="F7" s="85"/>
      <c r="G7" s="86"/>
      <c r="H7" s="96" t="s">
        <v>24</v>
      </c>
      <c r="I7" s="96" t="s">
        <v>23</v>
      </c>
      <c r="J7" s="102" t="s">
        <v>22</v>
      </c>
      <c r="K7" s="104"/>
      <c r="L7" s="102" t="s">
        <v>21</v>
      </c>
      <c r="M7" s="103"/>
      <c r="N7" s="104"/>
      <c r="O7" s="79" t="s">
        <v>20</v>
      </c>
      <c r="P7" s="79" t="s">
        <v>19</v>
      </c>
      <c r="Q7" s="79" t="s">
        <v>18</v>
      </c>
    </row>
    <row r="8" spans="1:17" s="42" customFormat="1" ht="15.75" customHeight="1" x14ac:dyDescent="0.2">
      <c r="A8" s="87"/>
      <c r="B8" s="88"/>
      <c r="C8" s="89"/>
      <c r="D8" s="94"/>
      <c r="E8" s="88"/>
      <c r="F8" s="88"/>
      <c r="G8" s="89"/>
      <c r="H8" s="97"/>
      <c r="I8" s="97"/>
      <c r="J8" s="99" t="s">
        <v>17</v>
      </c>
      <c r="K8" s="99" t="s">
        <v>15</v>
      </c>
      <c r="L8" s="99" t="s">
        <v>16</v>
      </c>
      <c r="M8" s="100" t="s">
        <v>15</v>
      </c>
      <c r="N8" s="100"/>
      <c r="O8" s="80"/>
      <c r="P8" s="80"/>
      <c r="Q8" s="80"/>
    </row>
    <row r="9" spans="1:17" s="42" customFormat="1" ht="15.75" customHeight="1" x14ac:dyDescent="0.2">
      <c r="A9" s="90"/>
      <c r="B9" s="91"/>
      <c r="C9" s="92"/>
      <c r="D9" s="95"/>
      <c r="E9" s="91"/>
      <c r="F9" s="91"/>
      <c r="G9" s="92"/>
      <c r="H9" s="98"/>
      <c r="I9" s="98"/>
      <c r="J9" s="99"/>
      <c r="K9" s="99"/>
      <c r="L9" s="99"/>
      <c r="M9" s="43" t="s">
        <v>14</v>
      </c>
      <c r="N9" s="43" t="s">
        <v>13</v>
      </c>
      <c r="O9" s="81"/>
      <c r="P9" s="81"/>
      <c r="Q9" s="81"/>
    </row>
    <row r="10" spans="1:17" s="33" customFormat="1" ht="13.5" thickBot="1" x14ac:dyDescent="0.25">
      <c r="A10" s="105">
        <v>1</v>
      </c>
      <c r="B10" s="72"/>
      <c r="C10" s="73"/>
      <c r="D10" s="71">
        <v>2</v>
      </c>
      <c r="E10" s="72"/>
      <c r="F10" s="72"/>
      <c r="G10" s="73"/>
      <c r="H10" s="41">
        <v>3</v>
      </c>
      <c r="I10" s="41">
        <v>4</v>
      </c>
      <c r="J10" s="40">
        <v>5</v>
      </c>
      <c r="K10" s="40">
        <v>6</v>
      </c>
      <c r="L10" s="40">
        <v>7</v>
      </c>
      <c r="M10" s="40">
        <v>8</v>
      </c>
      <c r="N10" s="40">
        <v>9</v>
      </c>
      <c r="O10" s="40">
        <v>10</v>
      </c>
      <c r="P10" s="40">
        <v>11</v>
      </c>
      <c r="Q10" s="40">
        <v>12</v>
      </c>
    </row>
    <row r="11" spans="1:17" s="33" customFormat="1" ht="14.1" customHeight="1" thickTop="1" x14ac:dyDescent="0.2">
      <c r="A11" s="39"/>
      <c r="B11" s="38"/>
      <c r="C11" s="37"/>
      <c r="G11" s="36"/>
      <c r="H11" s="35"/>
      <c r="I11" s="35"/>
      <c r="J11" s="34"/>
      <c r="K11" s="34"/>
      <c r="L11" s="34"/>
      <c r="M11" s="34"/>
      <c r="N11" s="34"/>
      <c r="O11" s="34"/>
      <c r="P11" s="34"/>
      <c r="Q11" s="34"/>
    </row>
    <row r="12" spans="1:17" s="5" customFormat="1" ht="16.5" customHeight="1" x14ac:dyDescent="0.2">
      <c r="A12" s="24"/>
      <c r="B12" s="23" t="s">
        <v>12</v>
      </c>
      <c r="C12" s="22"/>
      <c r="D12" s="74" t="s">
        <v>33</v>
      </c>
      <c r="E12" s="74"/>
      <c r="F12" s="74"/>
      <c r="G12" s="75"/>
      <c r="H12" s="32">
        <f>H13+H48+H56+H73+H82</f>
        <v>8049007900</v>
      </c>
      <c r="I12" s="25">
        <f t="shared" ref="I12:I46" si="0">H12/$H$92*100</f>
        <v>100</v>
      </c>
      <c r="J12" s="25">
        <f>(J13*H13+J48*H48+J82*H82)/H12</f>
        <v>42.099056510437762</v>
      </c>
      <c r="K12" s="25">
        <f t="shared" ref="K12:K75" si="1">M12/H12*100</f>
        <v>27.592879018046435</v>
      </c>
      <c r="L12" s="25">
        <f t="shared" ref="L12:L46" si="2">J12*H12/$H$92</f>
        <v>42.099056510437762</v>
      </c>
      <c r="M12" s="32">
        <f>M13+M48+M73+M82+M56</f>
        <v>2220953012</v>
      </c>
      <c r="N12" s="25">
        <f t="shared" ref="N12:N46" si="3">M12/$H$92*100</f>
        <v>27.592879018046435</v>
      </c>
      <c r="O12" s="32">
        <f>O13+O48+O73+O82+O56</f>
        <v>5828054888</v>
      </c>
      <c r="P12" s="32"/>
      <c r="Q12" s="32"/>
    </row>
    <row r="13" spans="1:17" s="5" customFormat="1" ht="32.25" customHeight="1" x14ac:dyDescent="0.2">
      <c r="A13" s="24"/>
      <c r="B13" s="23"/>
      <c r="C13" s="22">
        <v>1</v>
      </c>
      <c r="D13" s="21"/>
      <c r="E13" s="74" t="s">
        <v>11</v>
      </c>
      <c r="F13" s="74"/>
      <c r="G13" s="75"/>
      <c r="H13" s="32">
        <f>H14+H21+H27+H29+H36+H38+H42+H47</f>
        <v>5318505900</v>
      </c>
      <c r="I13" s="25">
        <f t="shared" si="0"/>
        <v>66.076539693792569</v>
      </c>
      <c r="J13" s="25">
        <f>(J14*H14+J21*H21+J27*H27+J29*H29+J36*H36+J38*H38+J42*H42+J47*H47)/H13</f>
        <v>50.699138330383349</v>
      </c>
      <c r="K13" s="25">
        <f t="shared" si="1"/>
        <v>27.042156501133146</v>
      </c>
      <c r="L13" s="25">
        <f t="shared" si="2"/>
        <v>33.50023626328656</v>
      </c>
      <c r="M13" s="32">
        <f>M14+M21+M27+M29+M36+M38+M42+M47</f>
        <v>1438238689</v>
      </c>
      <c r="N13" s="25">
        <f t="shared" si="3"/>
        <v>17.868521274528753</v>
      </c>
      <c r="O13" s="32">
        <f>O14+O21+O27+O29+O36+O38+O42</f>
        <v>3880267211</v>
      </c>
      <c r="P13" s="32"/>
      <c r="Q13" s="32"/>
    </row>
    <row r="14" spans="1:17" s="5" customFormat="1" ht="32.25" customHeight="1" x14ac:dyDescent="0.2">
      <c r="A14" s="24"/>
      <c r="B14" s="23"/>
      <c r="C14" s="22"/>
      <c r="D14" s="21"/>
      <c r="E14" s="21"/>
      <c r="F14" s="74" t="s">
        <v>10</v>
      </c>
      <c r="G14" s="75"/>
      <c r="H14" s="32">
        <f>SUM(H15:H20)</f>
        <v>30075000</v>
      </c>
      <c r="I14" s="25">
        <f t="shared" si="0"/>
        <v>0.3736485337528368</v>
      </c>
      <c r="J14" s="25">
        <f>(J15*H15+J18*H18+J19*H19+J20*H20)/H14</f>
        <v>29.67581047381546</v>
      </c>
      <c r="K14" s="25">
        <f t="shared" si="1"/>
        <v>39.567747298420613</v>
      </c>
      <c r="L14" s="25">
        <f t="shared" si="2"/>
        <v>0.11088323071468224</v>
      </c>
      <c r="M14" s="32">
        <f>SUM(M15:M20)</f>
        <v>11900000</v>
      </c>
      <c r="N14" s="25">
        <f t="shared" si="3"/>
        <v>0.14784430761957634</v>
      </c>
      <c r="O14" s="32">
        <f>SUM(O15:O20)</f>
        <v>18175000</v>
      </c>
      <c r="P14" s="32"/>
      <c r="Q14" s="32"/>
    </row>
    <row r="15" spans="1:17" s="10" customFormat="1" ht="32.25" customHeight="1" x14ac:dyDescent="0.2">
      <c r="A15" s="18"/>
      <c r="B15" s="17"/>
      <c r="C15" s="16"/>
      <c r="D15" s="15"/>
      <c r="E15" s="15"/>
      <c r="F15" s="15"/>
      <c r="G15" s="14" t="s">
        <v>9</v>
      </c>
      <c r="H15" s="13">
        <v>8800000</v>
      </c>
      <c r="I15" s="12">
        <f t="shared" si="0"/>
        <v>0.10933024429010686</v>
      </c>
      <c r="J15" s="12">
        <f>K15</f>
        <v>52.840909090909093</v>
      </c>
      <c r="K15" s="12">
        <f t="shared" si="1"/>
        <v>52.840909090909093</v>
      </c>
      <c r="L15" s="12">
        <f t="shared" si="2"/>
        <v>5.7771094994204193E-2</v>
      </c>
      <c r="M15" s="11">
        <v>4650000</v>
      </c>
      <c r="N15" s="12">
        <f t="shared" si="3"/>
        <v>5.7771094994204193E-2</v>
      </c>
      <c r="O15" s="11">
        <f>H15-M15</f>
        <v>4150000</v>
      </c>
      <c r="P15" s="11"/>
      <c r="Q15" s="11"/>
    </row>
    <row r="16" spans="1:17" s="10" customFormat="1" ht="31.5" customHeight="1" x14ac:dyDescent="0.2">
      <c r="A16" s="18"/>
      <c r="B16" s="17"/>
      <c r="C16" s="16"/>
      <c r="D16" s="15"/>
      <c r="E16" s="15"/>
      <c r="F16" s="15"/>
      <c r="G16" s="14" t="s">
        <v>34</v>
      </c>
      <c r="H16" s="13">
        <v>2975000</v>
      </c>
      <c r="I16" s="12">
        <f t="shared" si="0"/>
        <v>3.6961076904894086E-2</v>
      </c>
      <c r="J16" s="12">
        <f t="shared" ref="J16:J17" si="4">K16</f>
        <v>100</v>
      </c>
      <c r="K16" s="12">
        <f t="shared" si="1"/>
        <v>100</v>
      </c>
      <c r="L16" s="12">
        <f t="shared" si="2"/>
        <v>3.6961076904894079E-2</v>
      </c>
      <c r="M16" s="11">
        <v>2975000</v>
      </c>
      <c r="N16" s="12">
        <f t="shared" si="3"/>
        <v>3.6961076904894086E-2</v>
      </c>
      <c r="O16" s="11">
        <f t="shared" ref="O16:O17" si="5">H16-M16</f>
        <v>0</v>
      </c>
      <c r="P16" s="11"/>
      <c r="Q16" s="11"/>
    </row>
    <row r="17" spans="1:17" s="10" customFormat="1" ht="30.75" customHeight="1" x14ac:dyDescent="0.2">
      <c r="A17" s="18"/>
      <c r="B17" s="17"/>
      <c r="C17" s="16"/>
      <c r="D17" s="15"/>
      <c r="E17" s="15"/>
      <c r="F17" s="15"/>
      <c r="G17" s="14" t="s">
        <v>35</v>
      </c>
      <c r="H17" s="13">
        <v>3475000</v>
      </c>
      <c r="I17" s="12">
        <f t="shared" si="0"/>
        <v>4.317302260319561E-2</v>
      </c>
      <c r="J17" s="12">
        <f t="shared" si="4"/>
        <v>0</v>
      </c>
      <c r="K17" s="12">
        <f t="shared" si="1"/>
        <v>0</v>
      </c>
      <c r="L17" s="12">
        <f t="shared" si="2"/>
        <v>0</v>
      </c>
      <c r="M17" s="11">
        <v>0</v>
      </c>
      <c r="N17" s="12">
        <f t="shared" si="3"/>
        <v>0</v>
      </c>
      <c r="O17" s="11">
        <f t="shared" si="5"/>
        <v>3475000</v>
      </c>
      <c r="P17" s="11"/>
      <c r="Q17" s="11"/>
    </row>
    <row r="18" spans="1:17" s="10" customFormat="1" ht="28.5" customHeight="1" x14ac:dyDescent="0.2">
      <c r="A18" s="18"/>
      <c r="B18" s="17"/>
      <c r="C18" s="16"/>
      <c r="D18" s="15"/>
      <c r="E18" s="15"/>
      <c r="F18" s="15"/>
      <c r="G18" s="14" t="s">
        <v>36</v>
      </c>
      <c r="H18" s="13">
        <v>2975000</v>
      </c>
      <c r="I18" s="12">
        <f t="shared" si="0"/>
        <v>3.6961076904894086E-2</v>
      </c>
      <c r="J18" s="12">
        <f>K18</f>
        <v>100</v>
      </c>
      <c r="K18" s="12">
        <f t="shared" si="1"/>
        <v>100</v>
      </c>
      <c r="L18" s="12">
        <f t="shared" si="2"/>
        <v>3.6961076904894079E-2</v>
      </c>
      <c r="M18" s="11">
        <v>2975000</v>
      </c>
      <c r="N18" s="12">
        <f t="shared" si="3"/>
        <v>3.6961076904894086E-2</v>
      </c>
      <c r="O18" s="11">
        <f>H18-M18</f>
        <v>0</v>
      </c>
      <c r="P18" s="11"/>
      <c r="Q18" s="11"/>
    </row>
    <row r="19" spans="1:17" s="10" customFormat="1" ht="29.25" customHeight="1" x14ac:dyDescent="0.2">
      <c r="A19" s="18"/>
      <c r="B19" s="17"/>
      <c r="C19" s="16"/>
      <c r="D19" s="15"/>
      <c r="E19" s="15"/>
      <c r="F19" s="15"/>
      <c r="G19" s="14" t="s">
        <v>8</v>
      </c>
      <c r="H19" s="13">
        <v>2975000</v>
      </c>
      <c r="I19" s="12">
        <f t="shared" si="0"/>
        <v>3.6961076904894086E-2</v>
      </c>
      <c r="J19" s="12">
        <f>K19</f>
        <v>0</v>
      </c>
      <c r="K19" s="12">
        <f t="shared" si="1"/>
        <v>0</v>
      </c>
      <c r="L19" s="12">
        <f t="shared" si="2"/>
        <v>0</v>
      </c>
      <c r="M19" s="11">
        <v>0</v>
      </c>
      <c r="N19" s="12">
        <f t="shared" si="3"/>
        <v>0</v>
      </c>
      <c r="O19" s="11">
        <f>H19-M19</f>
        <v>2975000</v>
      </c>
      <c r="P19" s="11"/>
      <c r="Q19" s="11"/>
    </row>
    <row r="20" spans="1:17" s="10" customFormat="1" ht="20.100000000000001" customHeight="1" x14ac:dyDescent="0.2">
      <c r="A20" s="18"/>
      <c r="B20" s="17"/>
      <c r="C20" s="16"/>
      <c r="D20" s="15"/>
      <c r="E20" s="15"/>
      <c r="F20" s="15"/>
      <c r="G20" s="14" t="s">
        <v>37</v>
      </c>
      <c r="H20" s="13">
        <v>8875000</v>
      </c>
      <c r="I20" s="12">
        <f t="shared" si="0"/>
        <v>0.1102620361448521</v>
      </c>
      <c r="J20" s="12">
        <f>K20</f>
        <v>14.647887323943662</v>
      </c>
      <c r="K20" s="12">
        <f t="shared" si="1"/>
        <v>14.647887323943662</v>
      </c>
      <c r="L20" s="12">
        <f t="shared" si="2"/>
        <v>1.6151058815583968E-2</v>
      </c>
      <c r="M20" s="11">
        <v>1300000</v>
      </c>
      <c r="N20" s="12">
        <f t="shared" si="3"/>
        <v>1.6151058815583968E-2</v>
      </c>
      <c r="O20" s="11">
        <f>H20-M20</f>
        <v>7575000</v>
      </c>
      <c r="P20" s="11"/>
      <c r="Q20" s="11"/>
    </row>
    <row r="21" spans="1:17" s="5" customFormat="1" ht="20.100000000000001" customHeight="1" x14ac:dyDescent="0.2">
      <c r="A21" s="24"/>
      <c r="B21" s="23"/>
      <c r="C21" s="22"/>
      <c r="D21" s="21"/>
      <c r="E21" s="21"/>
      <c r="F21" s="74" t="s">
        <v>7</v>
      </c>
      <c r="G21" s="75"/>
      <c r="H21" s="19">
        <f>SUM(H22:H26)</f>
        <v>2307493022</v>
      </c>
      <c r="I21" s="25">
        <f t="shared" si="0"/>
        <v>28.668042703747375</v>
      </c>
      <c r="J21" s="25">
        <f>(J22*H22+J23*H23+J26*H26)/H21</f>
        <v>94.705717222775633</v>
      </c>
      <c r="K21" s="20">
        <f t="shared" si="1"/>
        <v>38.198937184044929</v>
      </c>
      <c r="L21" s="25">
        <f t="shared" si="2"/>
        <v>27.150275456315555</v>
      </c>
      <c r="M21" s="19">
        <f>SUM(M22:M26)</f>
        <v>881437810</v>
      </c>
      <c r="N21" s="25">
        <f t="shared" si="3"/>
        <v>10.950887624299636</v>
      </c>
      <c r="O21" s="19">
        <f>SUM(O22:O26)</f>
        <v>1426055212</v>
      </c>
      <c r="P21" s="19"/>
      <c r="Q21" s="19"/>
    </row>
    <row r="22" spans="1:17" s="10" customFormat="1" ht="20.100000000000001" customHeight="1" x14ac:dyDescent="0.2">
      <c r="A22" s="18"/>
      <c r="B22" s="17"/>
      <c r="C22" s="16"/>
      <c r="D22" s="15"/>
      <c r="E22" s="15"/>
      <c r="F22" s="31"/>
      <c r="G22" s="14" t="s">
        <v>6</v>
      </c>
      <c r="H22" s="28">
        <v>2288998022</v>
      </c>
      <c r="I22" s="12">
        <f t="shared" si="0"/>
        <v>28.438262832367204</v>
      </c>
      <c r="J22" s="12">
        <v>95.23</v>
      </c>
      <c r="K22" s="12">
        <f t="shared" si="1"/>
        <v>38.195918109010933</v>
      </c>
      <c r="L22" s="12">
        <f t="shared" si="2"/>
        <v>27.081757695263288</v>
      </c>
      <c r="M22" s="13">
        <v>874303810</v>
      </c>
      <c r="N22" s="12">
        <f t="shared" si="3"/>
        <v>10.862255583076269</v>
      </c>
      <c r="O22" s="11">
        <f>H22-M22</f>
        <v>1414694212</v>
      </c>
      <c r="P22" s="30"/>
      <c r="Q22" s="30"/>
    </row>
    <row r="23" spans="1:17" s="10" customFormat="1" ht="34.5" customHeight="1" x14ac:dyDescent="0.2">
      <c r="A23" s="18"/>
      <c r="B23" s="17"/>
      <c r="C23" s="16"/>
      <c r="D23" s="15"/>
      <c r="E23" s="15"/>
      <c r="F23" s="15"/>
      <c r="G23" s="14" t="s">
        <v>38</v>
      </c>
      <c r="H23" s="13">
        <v>5895000</v>
      </c>
      <c r="I23" s="12">
        <f t="shared" si="0"/>
        <v>7.323883978297499E-2</v>
      </c>
      <c r="J23" s="12">
        <f>K23</f>
        <v>47.582697201017808</v>
      </c>
      <c r="K23" s="12">
        <f t="shared" si="1"/>
        <v>47.582697201017808</v>
      </c>
      <c r="L23" s="12">
        <f t="shared" si="2"/>
        <v>3.4849015367471564E-2</v>
      </c>
      <c r="M23" s="11">
        <v>2805000</v>
      </c>
      <c r="N23" s="12">
        <f t="shared" si="3"/>
        <v>3.4849015367471557E-2</v>
      </c>
      <c r="O23" s="11">
        <f>H23-M23</f>
        <v>3090000</v>
      </c>
      <c r="P23" s="11"/>
      <c r="Q23" s="11"/>
    </row>
    <row r="24" spans="1:17" s="10" customFormat="1" ht="31.5" customHeight="1" x14ac:dyDescent="0.2">
      <c r="A24" s="18"/>
      <c r="B24" s="17"/>
      <c r="C24" s="16"/>
      <c r="D24" s="15"/>
      <c r="E24" s="15"/>
      <c r="F24" s="15"/>
      <c r="G24" s="14" t="s">
        <v>39</v>
      </c>
      <c r="H24" s="13">
        <v>4500000</v>
      </c>
      <c r="I24" s="12">
        <f t="shared" si="0"/>
        <v>5.5907511284713739E-2</v>
      </c>
      <c r="J24" s="12">
        <f t="shared" ref="J24:J25" si="6">K24</f>
        <v>0</v>
      </c>
      <c r="K24" s="12">
        <f t="shared" si="1"/>
        <v>0</v>
      </c>
      <c r="L24" s="12">
        <f t="shared" si="2"/>
        <v>0</v>
      </c>
      <c r="M24" s="11">
        <v>0</v>
      </c>
      <c r="N24" s="12">
        <f t="shared" si="3"/>
        <v>0</v>
      </c>
      <c r="O24" s="11">
        <f t="shared" ref="O24:O25" si="7">H24-M24</f>
        <v>4500000</v>
      </c>
      <c r="P24" s="11"/>
      <c r="Q24" s="11"/>
    </row>
    <row r="25" spans="1:17" s="10" customFormat="1" ht="33" customHeight="1" x14ac:dyDescent="0.2">
      <c r="A25" s="18"/>
      <c r="B25" s="17"/>
      <c r="C25" s="16"/>
      <c r="D25" s="15"/>
      <c r="E25" s="15"/>
      <c r="F25" s="15"/>
      <c r="G25" s="14" t="s">
        <v>40</v>
      </c>
      <c r="H25" s="13">
        <v>4100000</v>
      </c>
      <c r="I25" s="12">
        <f t="shared" si="0"/>
        <v>5.0937954726072515E-2</v>
      </c>
      <c r="J25" s="12">
        <f t="shared" si="6"/>
        <v>39.487804878048784</v>
      </c>
      <c r="K25" s="12">
        <f t="shared" si="1"/>
        <v>39.487804878048784</v>
      </c>
      <c r="L25" s="12">
        <f t="shared" si="2"/>
        <v>2.0114280171100344E-2</v>
      </c>
      <c r="M25" s="11">
        <v>1619000</v>
      </c>
      <c r="N25" s="12">
        <f t="shared" si="3"/>
        <v>2.011428017110034E-2</v>
      </c>
      <c r="O25" s="11">
        <f t="shared" si="7"/>
        <v>2481000</v>
      </c>
      <c r="P25" s="11"/>
      <c r="Q25" s="11"/>
    </row>
    <row r="26" spans="1:17" s="10" customFormat="1" ht="33.75" customHeight="1" x14ac:dyDescent="0.2">
      <c r="A26" s="18"/>
      <c r="B26" s="17"/>
      <c r="C26" s="16"/>
      <c r="D26" s="15"/>
      <c r="E26" s="15"/>
      <c r="F26" s="15"/>
      <c r="G26" s="14" t="s">
        <v>5</v>
      </c>
      <c r="H26" s="13">
        <v>4000000</v>
      </c>
      <c r="I26" s="12">
        <f t="shared" si="0"/>
        <v>4.9695565586412214E-2</v>
      </c>
      <c r="J26" s="12">
        <f>K26</f>
        <v>67.75</v>
      </c>
      <c r="K26" s="12">
        <f t="shared" si="1"/>
        <v>67.75</v>
      </c>
      <c r="L26" s="12">
        <f t="shared" si="2"/>
        <v>3.366874568479427E-2</v>
      </c>
      <c r="M26" s="11">
        <v>2710000</v>
      </c>
      <c r="N26" s="12">
        <f t="shared" si="3"/>
        <v>3.3668745684794277E-2</v>
      </c>
      <c r="O26" s="11">
        <f>H26-M26</f>
        <v>1290000</v>
      </c>
      <c r="P26" s="11"/>
      <c r="Q26" s="11"/>
    </row>
    <row r="27" spans="1:17" s="5" customFormat="1" ht="20.100000000000001" customHeight="1" x14ac:dyDescent="0.2">
      <c r="A27" s="24"/>
      <c r="B27" s="23"/>
      <c r="C27" s="22"/>
      <c r="D27" s="21"/>
      <c r="E27" s="21"/>
      <c r="F27" s="74" t="s">
        <v>4</v>
      </c>
      <c r="G27" s="75"/>
      <c r="H27" s="19">
        <f>SUM(H28:H28)</f>
        <v>0</v>
      </c>
      <c r="I27" s="25">
        <f t="shared" si="0"/>
        <v>0</v>
      </c>
      <c r="J27" s="25">
        <v>0</v>
      </c>
      <c r="K27" s="20">
        <v>0</v>
      </c>
      <c r="L27" s="25">
        <f t="shared" si="2"/>
        <v>0</v>
      </c>
      <c r="M27" s="19">
        <f>SUM(M28)</f>
        <v>0</v>
      </c>
      <c r="N27" s="25">
        <f t="shared" si="3"/>
        <v>0</v>
      </c>
      <c r="O27" s="19">
        <f>SUM(O28:O28)</f>
        <v>0</v>
      </c>
      <c r="P27" s="19"/>
      <c r="Q27" s="19"/>
    </row>
    <row r="28" spans="1:17" s="10" customFormat="1" ht="36.75" customHeight="1" x14ac:dyDescent="0.2">
      <c r="A28" s="18"/>
      <c r="B28" s="17"/>
      <c r="C28" s="16"/>
      <c r="D28" s="15"/>
      <c r="E28" s="15"/>
      <c r="F28" s="15"/>
      <c r="G28" s="14" t="s">
        <v>41</v>
      </c>
      <c r="H28" s="13">
        <v>0</v>
      </c>
      <c r="I28" s="12">
        <f t="shared" si="0"/>
        <v>0</v>
      </c>
      <c r="J28" s="12">
        <v>0</v>
      </c>
      <c r="K28" s="12">
        <v>0</v>
      </c>
      <c r="L28" s="12">
        <f t="shared" si="2"/>
        <v>0</v>
      </c>
      <c r="M28" s="11">
        <v>0</v>
      </c>
      <c r="N28" s="12">
        <f t="shared" si="3"/>
        <v>0</v>
      </c>
      <c r="O28" s="11">
        <f>H28-M28</f>
        <v>0</v>
      </c>
      <c r="P28" s="11"/>
      <c r="Q28" s="11"/>
    </row>
    <row r="29" spans="1:17" s="5" customFormat="1" ht="20.100000000000001" customHeight="1" x14ac:dyDescent="0.2">
      <c r="A29" s="24"/>
      <c r="B29" s="23"/>
      <c r="C29" s="22"/>
      <c r="D29" s="21"/>
      <c r="E29" s="21"/>
      <c r="F29" s="74" t="s">
        <v>3</v>
      </c>
      <c r="G29" s="75"/>
      <c r="H29" s="19">
        <f>SUM(H30:H35)</f>
        <v>2477339000</v>
      </c>
      <c r="I29" s="25">
        <f t="shared" si="0"/>
        <v>30.778190688569207</v>
      </c>
      <c r="J29" s="25">
        <f>(J30*H30+J31*H31+J32*H32+J33*H33+J34*H34+J35*H35)/H29</f>
        <v>16.9493737837252</v>
      </c>
      <c r="K29" s="20">
        <f t="shared" si="1"/>
        <v>16.9493737837252</v>
      </c>
      <c r="L29" s="25">
        <f t="shared" si="2"/>
        <v>5.2167105836732999</v>
      </c>
      <c r="M29" s="19">
        <f>SUM(M30:M35)</f>
        <v>419893447</v>
      </c>
      <c r="N29" s="25">
        <f t="shared" si="3"/>
        <v>5.216710583673299</v>
      </c>
      <c r="O29" s="19">
        <f>SUM(O30:O35)</f>
        <v>2057445553</v>
      </c>
      <c r="P29" s="19"/>
      <c r="Q29" s="19"/>
    </row>
    <row r="30" spans="1:17" s="29" customFormat="1" ht="20.100000000000001" customHeight="1" x14ac:dyDescent="0.2">
      <c r="A30" s="18"/>
      <c r="B30" s="17"/>
      <c r="C30" s="16"/>
      <c r="D30" s="15"/>
      <c r="E30" s="15"/>
      <c r="F30" s="15"/>
      <c r="G30" s="14" t="s">
        <v>42</v>
      </c>
      <c r="H30" s="13">
        <v>1947754000</v>
      </c>
      <c r="I30" s="12">
        <f t="shared" si="0"/>
        <v>24.19868416329918</v>
      </c>
      <c r="J30" s="12">
        <f>K30</f>
        <v>11.716467839367805</v>
      </c>
      <c r="K30" s="12">
        <f t="shared" si="1"/>
        <v>11.716467839367805</v>
      </c>
      <c r="L30" s="12">
        <f t="shared" si="2"/>
        <v>2.835231047543139</v>
      </c>
      <c r="M30" s="11">
        <v>228207971</v>
      </c>
      <c r="N30" s="12">
        <f t="shared" si="3"/>
        <v>2.8352310475431386</v>
      </c>
      <c r="O30" s="11">
        <f>H30-M30</f>
        <v>1719546029</v>
      </c>
      <c r="P30" s="11"/>
      <c r="Q30" s="11"/>
    </row>
    <row r="31" spans="1:17" s="29" customFormat="1" ht="20.100000000000001" customHeight="1" x14ac:dyDescent="0.2">
      <c r="A31" s="18"/>
      <c r="B31" s="17"/>
      <c r="C31" s="16"/>
      <c r="D31" s="15"/>
      <c r="E31" s="15"/>
      <c r="F31" s="15"/>
      <c r="G31" s="14" t="s">
        <v>43</v>
      </c>
      <c r="H31" s="13">
        <v>0</v>
      </c>
      <c r="I31" s="12">
        <f t="shared" si="0"/>
        <v>0</v>
      </c>
      <c r="J31" s="12">
        <v>0</v>
      </c>
      <c r="K31" s="12">
        <v>0</v>
      </c>
      <c r="L31" s="12">
        <f t="shared" si="2"/>
        <v>0</v>
      </c>
      <c r="M31" s="11">
        <v>0</v>
      </c>
      <c r="N31" s="12">
        <f t="shared" si="3"/>
        <v>0</v>
      </c>
      <c r="O31" s="11">
        <f t="shared" ref="O31:O35" si="8">H31-M31</f>
        <v>0</v>
      </c>
      <c r="P31" s="11"/>
      <c r="Q31" s="11"/>
    </row>
    <row r="32" spans="1:17" s="29" customFormat="1" ht="20.100000000000001" customHeight="1" x14ac:dyDescent="0.2">
      <c r="A32" s="18"/>
      <c r="B32" s="17"/>
      <c r="C32" s="16"/>
      <c r="D32" s="15"/>
      <c r="E32" s="15"/>
      <c r="F32" s="15"/>
      <c r="G32" s="14" t="s">
        <v>44</v>
      </c>
      <c r="H32" s="13">
        <v>239980000</v>
      </c>
      <c r="I32" s="12">
        <f t="shared" si="0"/>
        <v>2.9814854573568006</v>
      </c>
      <c r="J32" s="12">
        <f t="shared" ref="J32:J35" si="9">K32</f>
        <v>46.444703725310447</v>
      </c>
      <c r="K32" s="12">
        <f t="shared" si="1"/>
        <v>46.444703725310447</v>
      </c>
      <c r="L32" s="12">
        <f t="shared" si="2"/>
        <v>1.3847420872825833</v>
      </c>
      <c r="M32" s="11">
        <v>111458000</v>
      </c>
      <c r="N32" s="12">
        <f t="shared" si="3"/>
        <v>1.3847420872825831</v>
      </c>
      <c r="O32" s="11">
        <f t="shared" si="8"/>
        <v>128522000</v>
      </c>
      <c r="P32" s="11"/>
      <c r="Q32" s="11"/>
    </row>
    <row r="33" spans="1:17" s="29" customFormat="1" ht="31.5" customHeight="1" x14ac:dyDescent="0.2">
      <c r="A33" s="18"/>
      <c r="B33" s="17"/>
      <c r="C33" s="16"/>
      <c r="D33" s="15"/>
      <c r="E33" s="15"/>
      <c r="F33" s="15"/>
      <c r="G33" s="14" t="s">
        <v>45</v>
      </c>
      <c r="H33" s="13">
        <v>68040000</v>
      </c>
      <c r="I33" s="12">
        <f t="shared" si="0"/>
        <v>0.84532157062487179</v>
      </c>
      <c r="J33" s="12">
        <f t="shared" si="9"/>
        <v>25</v>
      </c>
      <c r="K33" s="12">
        <f t="shared" si="1"/>
        <v>25</v>
      </c>
      <c r="L33" s="12">
        <f t="shared" si="2"/>
        <v>0.21133039265621792</v>
      </c>
      <c r="M33" s="11">
        <v>17010000</v>
      </c>
      <c r="N33" s="12">
        <f t="shared" si="3"/>
        <v>0.21133039265621795</v>
      </c>
      <c r="O33" s="11">
        <f t="shared" si="8"/>
        <v>51030000</v>
      </c>
      <c r="P33" s="11"/>
      <c r="Q33" s="11"/>
    </row>
    <row r="34" spans="1:17" s="29" customFormat="1" ht="20.100000000000001" customHeight="1" x14ac:dyDescent="0.2">
      <c r="A34" s="18"/>
      <c r="B34" s="17"/>
      <c r="C34" s="16"/>
      <c r="D34" s="15"/>
      <c r="E34" s="15"/>
      <c r="F34" s="15"/>
      <c r="G34" s="14" t="s">
        <v>102</v>
      </c>
      <c r="H34" s="13">
        <v>21565000</v>
      </c>
      <c r="I34" s="12">
        <f t="shared" si="0"/>
        <v>0.26792121796774482</v>
      </c>
      <c r="J34" s="12">
        <f t="shared" si="9"/>
        <v>13.679573382796198</v>
      </c>
      <c r="K34" s="12">
        <f t="shared" si="1"/>
        <v>13.679573382796198</v>
      </c>
      <c r="L34" s="12">
        <f t="shared" si="2"/>
        <v>3.6650479619979005E-2</v>
      </c>
      <c r="M34" s="11">
        <v>2950000</v>
      </c>
      <c r="N34" s="12">
        <f t="shared" si="3"/>
        <v>3.6650479619979005E-2</v>
      </c>
      <c r="O34" s="11">
        <f t="shared" si="8"/>
        <v>18615000</v>
      </c>
      <c r="P34" s="11"/>
      <c r="Q34" s="11"/>
    </row>
    <row r="35" spans="1:17" s="29" customFormat="1" ht="34.5" customHeight="1" x14ac:dyDescent="0.2">
      <c r="A35" s="18"/>
      <c r="B35" s="17"/>
      <c r="C35" s="16"/>
      <c r="D35" s="15"/>
      <c r="E35" s="15"/>
      <c r="F35" s="15"/>
      <c r="G35" s="14" t="s">
        <v>47</v>
      </c>
      <c r="H35" s="13">
        <v>200000000</v>
      </c>
      <c r="I35" s="12">
        <f t="shared" si="0"/>
        <v>2.4847782793206106</v>
      </c>
      <c r="J35" s="12">
        <f t="shared" si="9"/>
        <v>30.133737999999997</v>
      </c>
      <c r="K35" s="12">
        <f t="shared" si="1"/>
        <v>30.133737999999997</v>
      </c>
      <c r="L35" s="12">
        <f t="shared" si="2"/>
        <v>0.74875657657138084</v>
      </c>
      <c r="M35" s="11">
        <v>60267476</v>
      </c>
      <c r="N35" s="12">
        <f t="shared" si="3"/>
        <v>0.74875657657138095</v>
      </c>
      <c r="O35" s="11">
        <f t="shared" si="8"/>
        <v>139732524</v>
      </c>
      <c r="P35" s="11"/>
      <c r="Q35" s="11"/>
    </row>
    <row r="36" spans="1:17" s="5" customFormat="1" ht="30.6" customHeight="1" x14ac:dyDescent="0.2">
      <c r="A36" s="24"/>
      <c r="B36" s="23"/>
      <c r="C36" s="22"/>
      <c r="D36" s="21"/>
      <c r="E36" s="21"/>
      <c r="F36" s="74" t="s">
        <v>48</v>
      </c>
      <c r="G36" s="75"/>
      <c r="H36" s="19">
        <f>SUM(H37)</f>
        <v>23308000</v>
      </c>
      <c r="I36" s="20">
        <f t="shared" si="0"/>
        <v>0.28957606067202396</v>
      </c>
      <c r="J36" s="20">
        <f>SUM(J37)</f>
        <v>98.721469023511247</v>
      </c>
      <c r="K36" s="20">
        <f t="shared" si="1"/>
        <v>98.721469023511247</v>
      </c>
      <c r="L36" s="20">
        <f t="shared" si="2"/>
        <v>0.28587374103583624</v>
      </c>
      <c r="M36" s="19">
        <f>SUM(M37)</f>
        <v>23010000</v>
      </c>
      <c r="N36" s="20">
        <f t="shared" si="3"/>
        <v>0.28587374103583624</v>
      </c>
      <c r="O36" s="19">
        <f>SUM(O37)</f>
        <v>298000</v>
      </c>
      <c r="P36" s="19"/>
      <c r="Q36" s="19"/>
    </row>
    <row r="37" spans="1:17" s="10" customFormat="1" ht="20.100000000000001" customHeight="1" x14ac:dyDescent="0.2">
      <c r="A37" s="18"/>
      <c r="B37" s="17"/>
      <c r="C37" s="16"/>
      <c r="D37" s="15"/>
      <c r="E37" s="15"/>
      <c r="F37" s="15"/>
      <c r="G37" s="14" t="s">
        <v>49</v>
      </c>
      <c r="H37" s="28">
        <v>23308000</v>
      </c>
      <c r="I37" s="12">
        <f t="shared" si="0"/>
        <v>0.28957606067202396</v>
      </c>
      <c r="J37" s="12">
        <f>K37</f>
        <v>98.721469023511247</v>
      </c>
      <c r="K37" s="12">
        <f t="shared" si="1"/>
        <v>98.721469023511247</v>
      </c>
      <c r="L37" s="12">
        <f t="shared" si="2"/>
        <v>0.28587374103583624</v>
      </c>
      <c r="M37" s="11">
        <v>23010000</v>
      </c>
      <c r="N37" s="12">
        <f t="shared" si="3"/>
        <v>0.28587374103583624</v>
      </c>
      <c r="O37" s="11">
        <f>H37-M37</f>
        <v>298000</v>
      </c>
      <c r="P37" s="11"/>
      <c r="Q37" s="11"/>
    </row>
    <row r="38" spans="1:17" s="5" customFormat="1" ht="34.5" customHeight="1" x14ac:dyDescent="0.2">
      <c r="A38" s="24"/>
      <c r="B38" s="23"/>
      <c r="C38" s="22"/>
      <c r="D38" s="21"/>
      <c r="E38" s="21"/>
      <c r="F38" s="74" t="s">
        <v>2</v>
      </c>
      <c r="G38" s="75"/>
      <c r="H38" s="26">
        <f>SUM(H39:H41)</f>
        <v>231417161</v>
      </c>
      <c r="I38" s="25">
        <f t="shared" si="0"/>
        <v>2.8751016755742032</v>
      </c>
      <c r="J38" s="25">
        <f>(J39*H39+J41*H41)/H38</f>
        <v>19.206181515639628</v>
      </c>
      <c r="K38" s="27">
        <f t="shared" si="1"/>
        <v>25.532865300339591</v>
      </c>
      <c r="L38" s="25">
        <f t="shared" si="2"/>
        <v>0.55219724656997793</v>
      </c>
      <c r="M38" s="26">
        <f>SUM(M39:M41)</f>
        <v>59087432</v>
      </c>
      <c r="N38" s="25">
        <f t="shared" si="3"/>
        <v>0.73409583807216794</v>
      </c>
      <c r="O38" s="26">
        <f>SUM(O39:O41)</f>
        <v>172329729</v>
      </c>
      <c r="P38" s="26"/>
      <c r="Q38" s="26"/>
    </row>
    <row r="39" spans="1:17" s="10" customFormat="1" ht="20.100000000000001" customHeight="1" x14ac:dyDescent="0.2">
      <c r="A39" s="18"/>
      <c r="B39" s="17"/>
      <c r="C39" s="16"/>
      <c r="D39" s="15"/>
      <c r="E39" s="15"/>
      <c r="F39" s="15"/>
      <c r="G39" s="14" t="s">
        <v>50</v>
      </c>
      <c r="H39" s="28">
        <v>16974800</v>
      </c>
      <c r="I39" s="12">
        <f t="shared" si="0"/>
        <v>0.21089307167905749</v>
      </c>
      <c r="J39" s="12">
        <f>K39</f>
        <v>27.1579046586705</v>
      </c>
      <c r="K39" s="12">
        <f t="shared" si="1"/>
        <v>27.1579046586705</v>
      </c>
      <c r="L39" s="12">
        <f t="shared" si="2"/>
        <v>5.7274139338340073E-2</v>
      </c>
      <c r="M39" s="11">
        <v>4610000</v>
      </c>
      <c r="N39" s="12">
        <f t="shared" si="3"/>
        <v>5.7274139338340073E-2</v>
      </c>
      <c r="O39" s="11">
        <f>H39-M39</f>
        <v>12364800</v>
      </c>
      <c r="P39" s="11"/>
      <c r="Q39" s="11"/>
    </row>
    <row r="40" spans="1:17" s="10" customFormat="1" ht="34.5" customHeight="1" x14ac:dyDescent="0.2">
      <c r="A40" s="18"/>
      <c r="B40" s="17"/>
      <c r="C40" s="16"/>
      <c r="D40" s="15"/>
      <c r="E40" s="15"/>
      <c r="F40" s="15"/>
      <c r="G40" s="14" t="s">
        <v>51</v>
      </c>
      <c r="H40" s="28">
        <v>49999761</v>
      </c>
      <c r="I40" s="12">
        <f t="shared" si="0"/>
        <v>0.6211916005201088</v>
      </c>
      <c r="J40" s="12">
        <f>K40</f>
        <v>29.282203968934972</v>
      </c>
      <c r="K40" s="12">
        <f t="shared" si="1"/>
        <v>29.282203968934972</v>
      </c>
      <c r="L40" s="12">
        <f t="shared" si="2"/>
        <v>0.18189859150218998</v>
      </c>
      <c r="M40" s="11">
        <v>14641032</v>
      </c>
      <c r="N40" s="12">
        <f t="shared" si="3"/>
        <v>0.18189859150218998</v>
      </c>
      <c r="O40" s="11">
        <f>H40-M40</f>
        <v>35358729</v>
      </c>
      <c r="P40" s="11"/>
      <c r="Q40" s="11"/>
    </row>
    <row r="41" spans="1:17" s="10" customFormat="1" ht="18.75" customHeight="1" x14ac:dyDescent="0.2">
      <c r="A41" s="18"/>
      <c r="B41" s="17"/>
      <c r="C41" s="16"/>
      <c r="D41" s="15"/>
      <c r="E41" s="15"/>
      <c r="F41" s="15"/>
      <c r="G41" s="14" t="s">
        <v>52</v>
      </c>
      <c r="H41" s="28">
        <v>164442600</v>
      </c>
      <c r="I41" s="12">
        <f t="shared" si="0"/>
        <v>2.043017003375037</v>
      </c>
      <c r="J41" s="12">
        <f>K41</f>
        <v>24.225109551904435</v>
      </c>
      <c r="K41" s="12">
        <f t="shared" si="1"/>
        <v>24.225109551904435</v>
      </c>
      <c r="L41" s="12">
        <f t="shared" si="2"/>
        <v>0.49492310723163785</v>
      </c>
      <c r="M41" s="11">
        <v>39836400</v>
      </c>
      <c r="N41" s="12">
        <f t="shared" si="3"/>
        <v>0.49492310723163785</v>
      </c>
      <c r="O41" s="11">
        <f>H41-M41</f>
        <v>124606200</v>
      </c>
      <c r="P41" s="11"/>
      <c r="Q41" s="11"/>
    </row>
    <row r="42" spans="1:17" s="5" customFormat="1" ht="33.75" customHeight="1" x14ac:dyDescent="0.2">
      <c r="A42" s="24"/>
      <c r="B42" s="23"/>
      <c r="C42" s="22"/>
      <c r="D42" s="21"/>
      <c r="E42" s="21"/>
      <c r="F42" s="74" t="s">
        <v>1</v>
      </c>
      <c r="G42" s="75"/>
      <c r="H42" s="26">
        <f>SUM(H43:H46)</f>
        <v>248873717</v>
      </c>
      <c r="I42" s="25">
        <f t="shared" si="0"/>
        <v>3.0919800314769228</v>
      </c>
      <c r="J42" s="25">
        <f>(J43*H43+J46*H46)/H42</f>
        <v>5.9604526258592427</v>
      </c>
      <c r="K42" s="27">
        <f t="shared" si="1"/>
        <v>17.241676026400167</v>
      </c>
      <c r="L42" s="25">
        <f t="shared" si="2"/>
        <v>0.18429600497720969</v>
      </c>
      <c r="M42" s="26">
        <f>SUM(M43:M46)</f>
        <v>42910000</v>
      </c>
      <c r="N42" s="25">
        <f t="shared" si="3"/>
        <v>0.53310917982823691</v>
      </c>
      <c r="O42" s="26">
        <f>SUM(O43:O46)</f>
        <v>205963717</v>
      </c>
      <c r="P42" s="26"/>
      <c r="Q42" s="26"/>
    </row>
    <row r="43" spans="1:17" s="10" customFormat="1" ht="54.75" customHeight="1" x14ac:dyDescent="0.2">
      <c r="A43" s="18"/>
      <c r="B43" s="17"/>
      <c r="C43" s="16"/>
      <c r="D43" s="15"/>
      <c r="E43" s="15"/>
      <c r="F43" s="15"/>
      <c r="G43" s="14" t="s">
        <v>53</v>
      </c>
      <c r="H43" s="13">
        <v>41615000</v>
      </c>
      <c r="I43" s="12">
        <f t="shared" si="0"/>
        <v>0.51702024046963602</v>
      </c>
      <c r="J43" s="12">
        <f>K43</f>
        <v>26.913372582001681</v>
      </c>
      <c r="K43" s="12">
        <f t="shared" si="1"/>
        <v>26.913372582001681</v>
      </c>
      <c r="L43" s="12">
        <f t="shared" si="2"/>
        <v>0.13914758364195418</v>
      </c>
      <c r="M43" s="11">
        <v>11200000</v>
      </c>
      <c r="N43" s="12">
        <f t="shared" si="3"/>
        <v>0.13914758364195418</v>
      </c>
      <c r="O43" s="11">
        <f>H43-M43</f>
        <v>30415000</v>
      </c>
      <c r="P43" s="11"/>
      <c r="Q43" s="11"/>
    </row>
    <row r="44" spans="1:17" s="10" customFormat="1" ht="57" customHeight="1" x14ac:dyDescent="0.2">
      <c r="A44" s="18"/>
      <c r="B44" s="17"/>
      <c r="C44" s="16"/>
      <c r="D44" s="15"/>
      <c r="E44" s="15"/>
      <c r="F44" s="15"/>
      <c r="G44" s="14" t="s">
        <v>54</v>
      </c>
      <c r="H44" s="13">
        <v>106019000</v>
      </c>
      <c r="I44" s="12">
        <f t="shared" si="0"/>
        <v>1.3171685419764589</v>
      </c>
      <c r="J44" s="12">
        <f t="shared" ref="J44:J45" si="10">K44</f>
        <v>11.328158160329751</v>
      </c>
      <c r="K44" s="12">
        <f t="shared" si="1"/>
        <v>11.328158160329751</v>
      </c>
      <c r="L44" s="12">
        <f t="shared" si="2"/>
        <v>0.14921093567320265</v>
      </c>
      <c r="M44" s="11">
        <v>12010000</v>
      </c>
      <c r="N44" s="12">
        <f t="shared" si="3"/>
        <v>0.14921093567320268</v>
      </c>
      <c r="O44" s="11">
        <f>H44-M44</f>
        <v>94009000</v>
      </c>
      <c r="P44" s="11"/>
      <c r="Q44" s="11"/>
    </row>
    <row r="45" spans="1:17" s="10" customFormat="1" ht="40.5" customHeight="1" x14ac:dyDescent="0.2">
      <c r="A45" s="18"/>
      <c r="B45" s="17"/>
      <c r="C45" s="16"/>
      <c r="D45" s="15"/>
      <c r="E45" s="15"/>
      <c r="F45" s="15"/>
      <c r="G45" s="14" t="s">
        <v>55</v>
      </c>
      <c r="H45" s="13">
        <v>39396717</v>
      </c>
      <c r="I45" s="12">
        <f t="shared" si="0"/>
        <v>0.48946053339070522</v>
      </c>
      <c r="J45" s="12">
        <f t="shared" si="10"/>
        <v>40.780047738495576</v>
      </c>
      <c r="K45" s="12">
        <f t="shared" si="1"/>
        <v>40.780047738495576</v>
      </c>
      <c r="L45" s="12">
        <f t="shared" si="2"/>
        <v>0.19960223917782466</v>
      </c>
      <c r="M45" s="11">
        <v>16066000</v>
      </c>
      <c r="N45" s="12">
        <f t="shared" si="3"/>
        <v>0.19960223917782463</v>
      </c>
      <c r="O45" s="11">
        <f>H45-M45</f>
        <v>23330717</v>
      </c>
      <c r="P45" s="11"/>
      <c r="Q45" s="11"/>
    </row>
    <row r="46" spans="1:17" s="10" customFormat="1" ht="48.75" customHeight="1" x14ac:dyDescent="0.2">
      <c r="A46" s="18"/>
      <c r="B46" s="17"/>
      <c r="C46" s="16"/>
      <c r="D46" s="15"/>
      <c r="E46" s="15"/>
      <c r="F46" s="15"/>
      <c r="G46" s="14" t="s">
        <v>56</v>
      </c>
      <c r="H46" s="13">
        <v>61843000</v>
      </c>
      <c r="I46" s="12">
        <f t="shared" si="0"/>
        <v>0.76833071564012256</v>
      </c>
      <c r="J46" s="12">
        <f>K46</f>
        <v>5.8761703022169041</v>
      </c>
      <c r="K46" s="12">
        <f t="shared" si="1"/>
        <v>5.8761703022169041</v>
      </c>
      <c r="L46" s="12">
        <f t="shared" si="2"/>
        <v>4.5148421335255491E-2</v>
      </c>
      <c r="M46" s="13">
        <v>3634000</v>
      </c>
      <c r="N46" s="12">
        <f t="shared" si="3"/>
        <v>4.5148421335255491E-2</v>
      </c>
      <c r="O46" s="11">
        <f>H46-M46</f>
        <v>58209000</v>
      </c>
      <c r="P46" s="11"/>
      <c r="Q46" s="11"/>
    </row>
    <row r="47" spans="1:17" s="5" customFormat="1" ht="6" customHeight="1" x14ac:dyDescent="0.2">
      <c r="A47" s="24"/>
      <c r="B47" s="23"/>
      <c r="C47" s="22"/>
      <c r="D47" s="21"/>
      <c r="E47" s="21"/>
      <c r="F47" s="74"/>
      <c r="G47" s="75"/>
      <c r="H47" s="26"/>
      <c r="I47" s="26"/>
      <c r="J47" s="26"/>
      <c r="K47" s="26"/>
      <c r="L47" s="26"/>
      <c r="M47" s="26"/>
      <c r="N47" s="26"/>
      <c r="O47" s="26"/>
      <c r="P47" s="26"/>
      <c r="Q47" s="26"/>
    </row>
    <row r="48" spans="1:17" s="5" customFormat="1" ht="17.25" customHeight="1" x14ac:dyDescent="0.2">
      <c r="A48" s="24"/>
      <c r="B48" s="23"/>
      <c r="C48" s="22">
        <v>2</v>
      </c>
      <c r="D48" s="21"/>
      <c r="E48" s="74" t="s">
        <v>57</v>
      </c>
      <c r="F48" s="74"/>
      <c r="G48" s="75"/>
      <c r="H48" s="19">
        <f>H49</f>
        <v>1263291000</v>
      </c>
      <c r="I48" s="20">
        <f t="shared" ref="I48:I71" si="11">H48/$H$92*100</f>
        <v>15.694990186306065</v>
      </c>
      <c r="J48" s="20">
        <f>(J49*H49+J56*H56+J61*H61+J72*H72)/H48</f>
        <v>47.359438245028265</v>
      </c>
      <c r="K48" s="20">
        <f t="shared" si="1"/>
        <v>40.366788016379438</v>
      </c>
      <c r="L48" s="20">
        <f t="shared" ref="L48:L57" si="12">J48*H48/$H$92</f>
        <v>7.4330591848468677</v>
      </c>
      <c r="M48" s="19">
        <f>M49</f>
        <v>509950000</v>
      </c>
      <c r="N48" s="20">
        <f t="shared" ref="N48:N71" si="13">M48/$H$92*100</f>
        <v>6.3355634176977258</v>
      </c>
      <c r="O48" s="19">
        <f>H48-M48</f>
        <v>753341000</v>
      </c>
      <c r="P48" s="19"/>
      <c r="Q48" s="19"/>
    </row>
    <row r="49" spans="1:17" s="5" customFormat="1" ht="26.25" customHeight="1" x14ac:dyDescent="0.2">
      <c r="A49" s="24"/>
      <c r="B49" s="23"/>
      <c r="C49" s="22"/>
      <c r="D49" s="21"/>
      <c r="E49" s="21"/>
      <c r="F49" s="74" t="s">
        <v>58</v>
      </c>
      <c r="G49" s="75"/>
      <c r="H49" s="19">
        <f>SUM(H50:H55)</f>
        <v>1263291000</v>
      </c>
      <c r="I49" s="25">
        <f t="shared" si="11"/>
        <v>15.694990186306065</v>
      </c>
      <c r="J49" s="25">
        <f>(J50*H50+J51*H51+J52*H52+J53*H53+J54*H54+J55*H55)/H49</f>
        <v>40.366788016379438</v>
      </c>
      <c r="K49" s="20">
        <f t="shared" si="1"/>
        <v>40.366788016379438</v>
      </c>
      <c r="L49" s="25">
        <f t="shared" si="12"/>
        <v>6.3355634176977267</v>
      </c>
      <c r="M49" s="19">
        <f>SUM(M50:M55)</f>
        <v>509950000</v>
      </c>
      <c r="N49" s="25">
        <f t="shared" si="13"/>
        <v>6.3355634176977258</v>
      </c>
      <c r="O49" s="19">
        <f>SUM(O50:O55)</f>
        <v>753341000</v>
      </c>
      <c r="P49" s="19"/>
      <c r="Q49" s="19"/>
    </row>
    <row r="50" spans="1:17" s="10" customFormat="1" ht="20.25" customHeight="1" x14ac:dyDescent="0.2">
      <c r="A50" s="18"/>
      <c r="B50" s="17"/>
      <c r="C50" s="16"/>
      <c r="D50" s="15"/>
      <c r="E50" s="15"/>
      <c r="F50" s="15"/>
      <c r="G50" s="14" t="s">
        <v>59</v>
      </c>
      <c r="H50" s="13">
        <v>7587000</v>
      </c>
      <c r="I50" s="12">
        <f t="shared" si="11"/>
        <v>9.4260064026027351E-2</v>
      </c>
      <c r="J50" s="12">
        <f t="shared" ref="J50:J55" si="14">K50</f>
        <v>28.996968498747862</v>
      </c>
      <c r="K50" s="12">
        <f t="shared" si="1"/>
        <v>28.996968498747862</v>
      </c>
      <c r="L50" s="12">
        <f t="shared" si="12"/>
        <v>2.7332561072526719E-2</v>
      </c>
      <c r="M50" s="11">
        <v>2200000</v>
      </c>
      <c r="N50" s="12">
        <f t="shared" si="13"/>
        <v>2.7332561072526716E-2</v>
      </c>
      <c r="O50" s="11">
        <f t="shared" ref="O50:O55" si="15">H50-M50</f>
        <v>5387000</v>
      </c>
      <c r="P50" s="11"/>
      <c r="Q50" s="11"/>
    </row>
    <row r="51" spans="1:17" s="10" customFormat="1" ht="28.5" customHeight="1" x14ac:dyDescent="0.2">
      <c r="A51" s="18"/>
      <c r="B51" s="17"/>
      <c r="C51" s="16"/>
      <c r="D51" s="15"/>
      <c r="E51" s="15"/>
      <c r="F51" s="15"/>
      <c r="G51" s="14" t="s">
        <v>60</v>
      </c>
      <c r="H51" s="13">
        <v>24200000</v>
      </c>
      <c r="I51" s="12">
        <f t="shared" si="11"/>
        <v>0.30065817179779386</v>
      </c>
      <c r="J51" s="12">
        <f t="shared" si="14"/>
        <v>19.834710743801654</v>
      </c>
      <c r="K51" s="12">
        <f t="shared" si="1"/>
        <v>19.834710743801654</v>
      </c>
      <c r="L51" s="12">
        <f t="shared" si="12"/>
        <v>5.9634678703694655E-2</v>
      </c>
      <c r="M51" s="11">
        <v>4800000</v>
      </c>
      <c r="N51" s="12">
        <f t="shared" si="13"/>
        <v>5.9634678703694648E-2</v>
      </c>
      <c r="O51" s="11">
        <f t="shared" si="15"/>
        <v>19400000</v>
      </c>
      <c r="P51" s="11"/>
      <c r="Q51" s="11"/>
    </row>
    <row r="52" spans="1:17" s="10" customFormat="1" ht="15.75" customHeight="1" x14ac:dyDescent="0.2">
      <c r="A52" s="18"/>
      <c r="B52" s="17"/>
      <c r="C52" s="16"/>
      <c r="D52" s="15"/>
      <c r="E52" s="15"/>
      <c r="F52" s="15"/>
      <c r="G52" s="14" t="s">
        <v>61</v>
      </c>
      <c r="H52" s="13">
        <v>867500000</v>
      </c>
      <c r="I52" s="12">
        <f t="shared" si="11"/>
        <v>10.777725786553148</v>
      </c>
      <c r="J52" s="12">
        <f t="shared" si="14"/>
        <v>37.815561959654183</v>
      </c>
      <c r="K52" s="12">
        <f t="shared" si="1"/>
        <v>37.815561959654183</v>
      </c>
      <c r="L52" s="12">
        <f t="shared" si="12"/>
        <v>4.0756575726556319</v>
      </c>
      <c r="M52" s="11">
        <v>328050000</v>
      </c>
      <c r="N52" s="12">
        <f t="shared" si="13"/>
        <v>4.075657572655631</v>
      </c>
      <c r="O52" s="11">
        <f t="shared" si="15"/>
        <v>539450000</v>
      </c>
      <c r="P52" s="11"/>
      <c r="Q52" s="11"/>
    </row>
    <row r="53" spans="1:17" s="10" customFormat="1" ht="17.25" customHeight="1" x14ac:dyDescent="0.2">
      <c r="A53" s="18"/>
      <c r="B53" s="17"/>
      <c r="C53" s="16"/>
      <c r="D53" s="15"/>
      <c r="E53" s="15"/>
      <c r="F53" s="15"/>
      <c r="G53" s="14" t="s">
        <v>62</v>
      </c>
      <c r="H53" s="13">
        <v>293004000</v>
      </c>
      <c r="I53" s="12">
        <f t="shared" si="11"/>
        <v>3.6402498747702809</v>
      </c>
      <c r="J53" s="12">
        <f t="shared" si="14"/>
        <v>51.637520306890003</v>
      </c>
      <c r="K53" s="12">
        <f t="shared" si="1"/>
        <v>51.637520306890003</v>
      </c>
      <c r="L53" s="12">
        <f t="shared" si="12"/>
        <v>1.8797347683060415</v>
      </c>
      <c r="M53" s="11">
        <v>151300000</v>
      </c>
      <c r="N53" s="12">
        <f t="shared" si="13"/>
        <v>1.8797347683060417</v>
      </c>
      <c r="O53" s="11">
        <f t="shared" si="15"/>
        <v>141704000</v>
      </c>
      <c r="P53" s="11"/>
      <c r="Q53" s="11"/>
    </row>
    <row r="54" spans="1:17" s="10" customFormat="1" x14ac:dyDescent="0.2">
      <c r="A54" s="18"/>
      <c r="B54" s="17"/>
      <c r="C54" s="16"/>
      <c r="D54" s="15"/>
      <c r="E54" s="15"/>
      <c r="F54" s="15"/>
      <c r="G54" s="14" t="s">
        <v>63</v>
      </c>
      <c r="H54" s="13">
        <v>45000000</v>
      </c>
      <c r="I54" s="12">
        <f t="shared" si="11"/>
        <v>0.5590751128471374</v>
      </c>
      <c r="J54" s="12">
        <f t="shared" si="14"/>
        <v>45.333333333333329</v>
      </c>
      <c r="K54" s="12">
        <f t="shared" si="1"/>
        <v>45.333333333333329</v>
      </c>
      <c r="L54" s="12">
        <f t="shared" si="12"/>
        <v>0.25344738449070225</v>
      </c>
      <c r="M54" s="11">
        <v>20400000</v>
      </c>
      <c r="N54" s="12">
        <f t="shared" si="13"/>
        <v>0.25344738449070225</v>
      </c>
      <c r="O54" s="11">
        <f t="shared" si="15"/>
        <v>24600000</v>
      </c>
      <c r="P54" s="11"/>
      <c r="Q54" s="11"/>
    </row>
    <row r="55" spans="1:17" s="10" customFormat="1" ht="20.100000000000001" customHeight="1" x14ac:dyDescent="0.2">
      <c r="A55" s="18"/>
      <c r="B55" s="17"/>
      <c r="C55" s="16"/>
      <c r="D55" s="15"/>
      <c r="E55" s="15"/>
      <c r="F55" s="15"/>
      <c r="G55" s="14" t="s">
        <v>64</v>
      </c>
      <c r="H55" s="13">
        <v>26000000</v>
      </c>
      <c r="I55" s="12">
        <f t="shared" si="11"/>
        <v>0.32302117631167937</v>
      </c>
      <c r="J55" s="12">
        <f t="shared" si="14"/>
        <v>12.307692307692308</v>
      </c>
      <c r="K55" s="12">
        <f t="shared" si="1"/>
        <v>12.307692307692308</v>
      </c>
      <c r="L55" s="12">
        <f t="shared" si="12"/>
        <v>3.9756452469129767E-2</v>
      </c>
      <c r="M55" s="11">
        <v>3200000</v>
      </c>
      <c r="N55" s="12">
        <f t="shared" si="13"/>
        <v>3.9756452469129767E-2</v>
      </c>
      <c r="O55" s="11">
        <f t="shared" si="15"/>
        <v>22800000</v>
      </c>
      <c r="P55" s="11"/>
      <c r="Q55" s="11"/>
    </row>
    <row r="56" spans="1:17" s="5" customFormat="1" ht="20.100000000000001" customHeight="1" x14ac:dyDescent="0.2">
      <c r="A56" s="24"/>
      <c r="B56" s="23"/>
      <c r="C56" s="22">
        <v>3</v>
      </c>
      <c r="D56" s="21"/>
      <c r="E56" s="77" t="s">
        <v>65</v>
      </c>
      <c r="F56" s="77"/>
      <c r="G56" s="78"/>
      <c r="H56" s="19">
        <f>H57+H61</f>
        <v>632856400</v>
      </c>
      <c r="I56" s="25">
        <f t="shared" si="11"/>
        <v>7.8625391832451808</v>
      </c>
      <c r="J56" s="25">
        <f>(J57*H57+J59*H59+J60*H60)/H56</f>
        <v>2.5833664635452847</v>
      </c>
      <c r="K56" s="20">
        <f t="shared" si="1"/>
        <v>15.486597433477801</v>
      </c>
      <c r="L56" s="25">
        <f t="shared" si="12"/>
        <v>0.20311820044306331</v>
      </c>
      <c r="M56" s="19">
        <f>M57+M61</f>
        <v>98007923</v>
      </c>
      <c r="N56" s="25">
        <f t="shared" si="13"/>
        <v>1.2176397913586343</v>
      </c>
      <c r="O56" s="19">
        <f>O57+O61</f>
        <v>534848477</v>
      </c>
      <c r="P56" s="19"/>
      <c r="Q56" s="19"/>
    </row>
    <row r="57" spans="1:17" s="10" customFormat="1" ht="70.5" customHeight="1" x14ac:dyDescent="0.2">
      <c r="A57" s="18"/>
      <c r="B57" s="17"/>
      <c r="C57" s="16"/>
      <c r="D57" s="15"/>
      <c r="E57" s="15"/>
      <c r="F57" s="77" t="s">
        <v>66</v>
      </c>
      <c r="G57" s="78"/>
      <c r="H57" s="19">
        <f>SUM(H58:H60)</f>
        <v>56778000</v>
      </c>
      <c r="I57" s="57">
        <f t="shared" si="11"/>
        <v>0.70540370571632816</v>
      </c>
      <c r="J57" s="57">
        <f t="shared" ref="J57:J60" si="16">K57</f>
        <v>15.215400331114164</v>
      </c>
      <c r="K57" s="57">
        <f t="shared" si="1"/>
        <v>15.215400331114164</v>
      </c>
      <c r="L57" s="57">
        <f t="shared" si="12"/>
        <v>0.10732999777525377</v>
      </c>
      <c r="M57" s="19">
        <f>SUM(M58:M60)</f>
        <v>8639000</v>
      </c>
      <c r="N57" s="57">
        <f t="shared" si="13"/>
        <v>0.10732999777525376</v>
      </c>
      <c r="O57" s="32">
        <f t="shared" ref="O57:O60" si="17">H57-M57</f>
        <v>48139000</v>
      </c>
      <c r="P57" s="11"/>
      <c r="Q57" s="11"/>
    </row>
    <row r="58" spans="1:17" s="10" customFormat="1" ht="33" customHeight="1" x14ac:dyDescent="0.2">
      <c r="A58" s="18"/>
      <c r="B58" s="17"/>
      <c r="C58" s="16"/>
      <c r="D58" s="15"/>
      <c r="E58" s="15"/>
      <c r="F58" s="15"/>
      <c r="G58" s="14" t="s">
        <v>67</v>
      </c>
      <c r="H58" s="13">
        <v>27329000</v>
      </c>
      <c r="I58" s="12">
        <f t="shared" si="11"/>
        <v>0.33953252797776479</v>
      </c>
      <c r="J58" s="12">
        <f t="shared" si="16"/>
        <v>3.3993194042958033</v>
      </c>
      <c r="K58" s="12">
        <f t="shared" si="1"/>
        <v>3.3993194042958033</v>
      </c>
      <c r="L58" s="12"/>
      <c r="M58" s="11">
        <v>929000</v>
      </c>
      <c r="N58" s="12">
        <f t="shared" si="13"/>
        <v>1.1541795107444236E-2</v>
      </c>
      <c r="O58" s="11">
        <f t="shared" si="17"/>
        <v>26400000</v>
      </c>
      <c r="P58" s="11"/>
      <c r="Q58" s="11"/>
    </row>
    <row r="59" spans="1:17" s="10" customFormat="1" ht="66.75" customHeight="1" x14ac:dyDescent="0.2">
      <c r="A59" s="18"/>
      <c r="B59" s="17"/>
      <c r="C59" s="16"/>
      <c r="D59" s="15"/>
      <c r="E59" s="15"/>
      <c r="F59" s="15"/>
      <c r="G59" s="14" t="s">
        <v>68</v>
      </c>
      <c r="H59" s="13">
        <v>16000000</v>
      </c>
      <c r="I59" s="12">
        <f t="shared" si="11"/>
        <v>0.19878226234564886</v>
      </c>
      <c r="J59" s="12">
        <f t="shared" si="16"/>
        <v>32.5</v>
      </c>
      <c r="K59" s="12">
        <f t="shared" si="1"/>
        <v>32.5</v>
      </c>
      <c r="L59" s="12">
        <f t="shared" ref="L59:L71" si="18">J59*H59/$H$92</f>
        <v>6.4604235262335871E-2</v>
      </c>
      <c r="M59" s="11">
        <v>5200000</v>
      </c>
      <c r="N59" s="12">
        <f t="shared" si="13"/>
        <v>6.4604235262335871E-2</v>
      </c>
      <c r="O59" s="11">
        <f t="shared" si="17"/>
        <v>10800000</v>
      </c>
      <c r="P59" s="11"/>
      <c r="Q59" s="11"/>
    </row>
    <row r="60" spans="1:17" s="10" customFormat="1" ht="33.75" customHeight="1" x14ac:dyDescent="0.2">
      <c r="A60" s="18"/>
      <c r="B60" s="17"/>
      <c r="C60" s="16"/>
      <c r="D60" s="15"/>
      <c r="E60" s="15"/>
      <c r="F60" s="15"/>
      <c r="G60" s="14" t="s">
        <v>69</v>
      </c>
      <c r="H60" s="13">
        <v>13449000</v>
      </c>
      <c r="I60" s="12">
        <f t="shared" si="11"/>
        <v>0.16708891539291446</v>
      </c>
      <c r="J60" s="12">
        <f t="shared" si="16"/>
        <v>18.663097628076436</v>
      </c>
      <c r="K60" s="12">
        <f t="shared" si="1"/>
        <v>18.663097628076436</v>
      </c>
      <c r="L60" s="12">
        <f t="shared" si="18"/>
        <v>3.1183967405473658E-2</v>
      </c>
      <c r="M60" s="11">
        <v>2510000</v>
      </c>
      <c r="N60" s="12">
        <f t="shared" si="13"/>
        <v>3.1183967405473662E-2</v>
      </c>
      <c r="O60" s="11">
        <f t="shared" si="17"/>
        <v>10939000</v>
      </c>
      <c r="P60" s="11"/>
      <c r="Q60" s="11"/>
    </row>
    <row r="61" spans="1:17" s="5" customFormat="1" ht="30" customHeight="1" x14ac:dyDescent="0.2">
      <c r="A61" s="24"/>
      <c r="B61" s="23"/>
      <c r="C61" s="22"/>
      <c r="D61" s="21"/>
      <c r="E61" s="21"/>
      <c r="F61" s="74" t="s">
        <v>70</v>
      </c>
      <c r="G61" s="75"/>
      <c r="H61" s="19">
        <f>SUM(H62:H71)</f>
        <v>576078400</v>
      </c>
      <c r="I61" s="25">
        <f t="shared" si="11"/>
        <v>7.1571354775288514</v>
      </c>
      <c r="J61" s="25">
        <f>(J62*H62+J63*H63+J64*H64+J65*H65+J66*H66+J67*H67+J68*H68+J71*H71)/H61</f>
        <v>12.496306231929543</v>
      </c>
      <c r="K61" s="20">
        <f t="shared" si="1"/>
        <v>15.513326484728468</v>
      </c>
      <c r="L61" s="25">
        <f t="shared" si="18"/>
        <v>0.89437756670607815</v>
      </c>
      <c r="M61" s="19">
        <f>SUM(M62:M71)</f>
        <v>89368923</v>
      </c>
      <c r="N61" s="25">
        <f t="shared" si="13"/>
        <v>1.1103097935833806</v>
      </c>
      <c r="O61" s="19">
        <f>SUM(O62:O71)</f>
        <v>486709477</v>
      </c>
      <c r="P61" s="19"/>
      <c r="Q61" s="19"/>
    </row>
    <row r="62" spans="1:17" s="10" customFormat="1" ht="33" customHeight="1" x14ac:dyDescent="0.2">
      <c r="A62" s="18"/>
      <c r="B62" s="17"/>
      <c r="C62" s="16"/>
      <c r="D62" s="15"/>
      <c r="E62" s="15"/>
      <c r="F62" s="15"/>
      <c r="G62" s="14" t="s">
        <v>71</v>
      </c>
      <c r="H62" s="13">
        <v>175297000</v>
      </c>
      <c r="I62" s="12">
        <f t="shared" si="11"/>
        <v>2.177870890150325</v>
      </c>
      <c r="J62" s="12">
        <f t="shared" ref="J62:J71" si="19">K62</f>
        <v>3.5630957745996796</v>
      </c>
      <c r="K62" s="12">
        <f t="shared" si="1"/>
        <v>3.5630957745996796</v>
      </c>
      <c r="L62" s="12">
        <f t="shared" si="18"/>
        <v>7.7599625663182667E-2</v>
      </c>
      <c r="M62" s="11">
        <v>6246000</v>
      </c>
      <c r="N62" s="12">
        <f t="shared" si="13"/>
        <v>7.7599625663182667E-2</v>
      </c>
      <c r="O62" s="11">
        <f t="shared" ref="O62:O71" si="20">H62-M62</f>
        <v>169051000</v>
      </c>
      <c r="P62" s="11"/>
      <c r="Q62" s="11"/>
    </row>
    <row r="63" spans="1:17" s="10" customFormat="1" ht="33.75" customHeight="1" x14ac:dyDescent="0.2">
      <c r="A63" s="18"/>
      <c r="B63" s="17"/>
      <c r="C63" s="16"/>
      <c r="D63" s="15"/>
      <c r="E63" s="15"/>
      <c r="F63" s="15"/>
      <c r="G63" s="14" t="s">
        <v>72</v>
      </c>
      <c r="H63" s="13">
        <v>18504000</v>
      </c>
      <c r="I63" s="12">
        <f t="shared" si="11"/>
        <v>0.22989168640274288</v>
      </c>
      <c r="J63" s="12">
        <f t="shared" si="19"/>
        <v>20.865758754863815</v>
      </c>
      <c r="K63" s="12">
        <f t="shared" si="1"/>
        <v>20.865758754863815</v>
      </c>
      <c r="L63" s="12">
        <f t="shared" si="18"/>
        <v>4.7968644682284393E-2</v>
      </c>
      <c r="M63" s="11">
        <v>3861000</v>
      </c>
      <c r="N63" s="12">
        <f t="shared" si="13"/>
        <v>4.7968644682284386E-2</v>
      </c>
      <c r="O63" s="11">
        <f t="shared" si="20"/>
        <v>14643000</v>
      </c>
      <c r="P63" s="11"/>
      <c r="Q63" s="11"/>
    </row>
    <row r="64" spans="1:17" s="10" customFormat="1" ht="20.25" customHeight="1" x14ac:dyDescent="0.2">
      <c r="A64" s="18"/>
      <c r="B64" s="17"/>
      <c r="C64" s="16"/>
      <c r="D64" s="15"/>
      <c r="E64" s="15"/>
      <c r="F64" s="15"/>
      <c r="G64" s="14" t="s">
        <v>73</v>
      </c>
      <c r="H64" s="13">
        <v>730000</v>
      </c>
      <c r="I64" s="12">
        <f t="shared" si="11"/>
        <v>9.0694407195202279E-3</v>
      </c>
      <c r="J64" s="12">
        <f t="shared" si="19"/>
        <v>0</v>
      </c>
      <c r="K64" s="12">
        <f t="shared" si="1"/>
        <v>0</v>
      </c>
      <c r="L64" s="12">
        <f t="shared" si="18"/>
        <v>0</v>
      </c>
      <c r="M64" s="11">
        <v>0</v>
      </c>
      <c r="N64" s="12">
        <f t="shared" si="13"/>
        <v>0</v>
      </c>
      <c r="O64" s="11">
        <f t="shared" si="20"/>
        <v>730000</v>
      </c>
      <c r="P64" s="11"/>
      <c r="Q64" s="11"/>
    </row>
    <row r="65" spans="1:17" s="10" customFormat="1" ht="29.25" customHeight="1" x14ac:dyDescent="0.2">
      <c r="A65" s="18"/>
      <c r="B65" s="17"/>
      <c r="C65" s="16"/>
      <c r="D65" s="15"/>
      <c r="E65" s="15"/>
      <c r="F65" s="15"/>
      <c r="G65" s="14" t="s">
        <v>103</v>
      </c>
      <c r="H65" s="13">
        <v>155071000</v>
      </c>
      <c r="I65" s="12">
        <f t="shared" si="11"/>
        <v>1.9265852627626319</v>
      </c>
      <c r="J65" s="12">
        <f t="shared" si="19"/>
        <v>29.917857626506567</v>
      </c>
      <c r="K65" s="12">
        <f t="shared" si="1"/>
        <v>29.917857626506567</v>
      </c>
      <c r="L65" s="12">
        <f t="shared" si="18"/>
        <v>0.57639303596658165</v>
      </c>
      <c r="M65" s="11">
        <v>46393921</v>
      </c>
      <c r="N65" s="12">
        <f t="shared" si="13"/>
        <v>0.57639303596658165</v>
      </c>
      <c r="O65" s="11">
        <f t="shared" si="20"/>
        <v>108677079</v>
      </c>
      <c r="P65" s="11"/>
      <c r="Q65" s="11"/>
    </row>
    <row r="66" spans="1:17" s="10" customFormat="1" ht="16.5" customHeight="1" x14ac:dyDescent="0.2">
      <c r="A66" s="18"/>
      <c r="B66" s="17"/>
      <c r="C66" s="16"/>
      <c r="D66" s="15"/>
      <c r="E66" s="15"/>
      <c r="F66" s="15"/>
      <c r="G66" s="14" t="s">
        <v>74</v>
      </c>
      <c r="H66" s="13">
        <v>43625000</v>
      </c>
      <c r="I66" s="12">
        <f t="shared" si="11"/>
        <v>0.54199226217680807</v>
      </c>
      <c r="J66" s="12">
        <f t="shared" si="19"/>
        <v>8.026590257879656</v>
      </c>
      <c r="K66" s="12">
        <f t="shared" si="1"/>
        <v>8.026590257879656</v>
      </c>
      <c r="L66" s="12">
        <f t="shared" si="18"/>
        <v>4.350349811434525E-2</v>
      </c>
      <c r="M66" s="11">
        <v>3501600</v>
      </c>
      <c r="N66" s="12">
        <f t="shared" si="13"/>
        <v>4.3503498114345243E-2</v>
      </c>
      <c r="O66" s="11">
        <f t="shared" si="20"/>
        <v>40123400</v>
      </c>
      <c r="P66" s="11"/>
      <c r="Q66" s="11"/>
    </row>
    <row r="67" spans="1:17" s="10" customFormat="1" ht="31.5" customHeight="1" x14ac:dyDescent="0.2">
      <c r="A67" s="18"/>
      <c r="B67" s="17"/>
      <c r="C67" s="16"/>
      <c r="D67" s="15"/>
      <c r="E67" s="15"/>
      <c r="F67" s="15"/>
      <c r="G67" s="14" t="s">
        <v>75</v>
      </c>
      <c r="H67" s="13">
        <v>58737000</v>
      </c>
      <c r="I67" s="12">
        <f t="shared" si="11"/>
        <v>0.72974210896227343</v>
      </c>
      <c r="J67" s="12">
        <f t="shared" si="19"/>
        <v>9.8745254269029754</v>
      </c>
      <c r="K67" s="12">
        <f t="shared" si="1"/>
        <v>9.8745254269029754</v>
      </c>
      <c r="L67" s="12">
        <f t="shared" si="18"/>
        <v>7.2058570100297717E-2</v>
      </c>
      <c r="M67" s="11">
        <v>5800000</v>
      </c>
      <c r="N67" s="12">
        <f t="shared" si="13"/>
        <v>7.2058570100297703E-2</v>
      </c>
      <c r="O67" s="11">
        <f t="shared" si="20"/>
        <v>52937000</v>
      </c>
      <c r="P67" s="11"/>
      <c r="Q67" s="11"/>
    </row>
    <row r="68" spans="1:17" s="10" customFormat="1" ht="36" customHeight="1" x14ac:dyDescent="0.2">
      <c r="A68" s="18"/>
      <c r="B68" s="17"/>
      <c r="C68" s="16"/>
      <c r="D68" s="15"/>
      <c r="E68" s="15"/>
      <c r="F68" s="15"/>
      <c r="G68" s="14" t="s">
        <v>76</v>
      </c>
      <c r="H68" s="13">
        <v>765000</v>
      </c>
      <c r="I68" s="12">
        <f t="shared" si="11"/>
        <v>9.5042769184013349E-3</v>
      </c>
      <c r="J68" s="12">
        <f t="shared" si="19"/>
        <v>0</v>
      </c>
      <c r="K68" s="12">
        <f t="shared" si="1"/>
        <v>0</v>
      </c>
      <c r="L68" s="12">
        <f t="shared" si="18"/>
        <v>0</v>
      </c>
      <c r="M68" s="11">
        <v>0</v>
      </c>
      <c r="N68" s="12">
        <f t="shared" si="13"/>
        <v>0</v>
      </c>
      <c r="O68" s="11">
        <f t="shared" si="20"/>
        <v>765000</v>
      </c>
      <c r="P68" s="11"/>
      <c r="Q68" s="11"/>
    </row>
    <row r="69" spans="1:17" s="10" customFormat="1" ht="46.5" customHeight="1" x14ac:dyDescent="0.2">
      <c r="A69" s="18"/>
      <c r="B69" s="17"/>
      <c r="C69" s="16"/>
      <c r="D69" s="15"/>
      <c r="E69" s="15"/>
      <c r="F69" s="15"/>
      <c r="G69" s="14" t="s">
        <v>77</v>
      </c>
      <c r="H69" s="13">
        <v>53678400</v>
      </c>
      <c r="I69" s="12">
        <f t="shared" si="11"/>
        <v>0.66689461194341726</v>
      </c>
      <c r="J69" s="12">
        <f t="shared" si="19"/>
        <v>32.378763152403941</v>
      </c>
      <c r="K69" s="12">
        <f t="shared" si="1"/>
        <v>32.378763152403941</v>
      </c>
      <c r="L69" s="12">
        <f t="shared" si="18"/>
        <v>0.21593222687730246</v>
      </c>
      <c r="M69" s="11">
        <v>17380402</v>
      </c>
      <c r="N69" s="12">
        <f t="shared" si="13"/>
        <v>0.21593222687730246</v>
      </c>
      <c r="O69" s="11">
        <f t="shared" si="20"/>
        <v>36297998</v>
      </c>
      <c r="P69" s="11"/>
      <c r="Q69" s="11"/>
    </row>
    <row r="70" spans="1:17" s="10" customFormat="1" ht="33" customHeight="1" x14ac:dyDescent="0.2">
      <c r="A70" s="18"/>
      <c r="B70" s="17"/>
      <c r="C70" s="16"/>
      <c r="D70" s="15"/>
      <c r="E70" s="15"/>
      <c r="F70" s="15"/>
      <c r="G70" s="14" t="s">
        <v>78</v>
      </c>
      <c r="H70" s="13">
        <v>39547000</v>
      </c>
      <c r="I70" s="12">
        <f t="shared" si="11"/>
        <v>0.49132763306146088</v>
      </c>
      <c r="J70" s="12">
        <f t="shared" si="19"/>
        <v>0</v>
      </c>
      <c r="K70" s="12">
        <f t="shared" si="1"/>
        <v>0</v>
      </c>
      <c r="L70" s="12">
        <f t="shared" si="18"/>
        <v>0</v>
      </c>
      <c r="M70" s="11">
        <v>0</v>
      </c>
      <c r="N70" s="12">
        <f t="shared" si="13"/>
        <v>0</v>
      </c>
      <c r="O70" s="11">
        <f t="shared" si="20"/>
        <v>39547000</v>
      </c>
      <c r="P70" s="11"/>
      <c r="Q70" s="11"/>
    </row>
    <row r="71" spans="1:17" s="10" customFormat="1" ht="30" customHeight="1" x14ac:dyDescent="0.2">
      <c r="A71" s="18"/>
      <c r="B71" s="17"/>
      <c r="C71" s="16"/>
      <c r="D71" s="15"/>
      <c r="E71" s="15"/>
      <c r="F71" s="15"/>
      <c r="G71" s="14" t="s">
        <v>79</v>
      </c>
      <c r="H71" s="13">
        <v>30124000</v>
      </c>
      <c r="I71" s="12">
        <f t="shared" si="11"/>
        <v>0.37425730443127037</v>
      </c>
      <c r="J71" s="12">
        <f t="shared" si="19"/>
        <v>20.535121497809055</v>
      </c>
      <c r="K71" s="12">
        <f t="shared" si="1"/>
        <v>20.535121497809055</v>
      </c>
      <c r="L71" s="12">
        <f t="shared" si="18"/>
        <v>7.685419217938648E-2</v>
      </c>
      <c r="M71" s="11">
        <v>6186000</v>
      </c>
      <c r="N71" s="12">
        <f t="shared" si="13"/>
        <v>7.685419217938648E-2</v>
      </c>
      <c r="O71" s="11">
        <f t="shared" si="20"/>
        <v>23938000</v>
      </c>
      <c r="P71" s="11"/>
      <c r="Q71" s="11"/>
    </row>
    <row r="72" spans="1:17" s="5" customFormat="1" ht="20.100000000000001" customHeight="1" x14ac:dyDescent="0.2">
      <c r="A72" s="24"/>
      <c r="B72" s="23">
        <v>2</v>
      </c>
      <c r="C72" s="22"/>
      <c r="D72" s="76" t="s">
        <v>80</v>
      </c>
      <c r="E72" s="77"/>
      <c r="F72" s="77"/>
      <c r="G72" s="78"/>
      <c r="H72" s="19"/>
      <c r="I72" s="25"/>
      <c r="J72" s="25"/>
      <c r="K72" s="20"/>
      <c r="L72" s="25"/>
      <c r="M72" s="19"/>
      <c r="N72" s="25"/>
      <c r="O72" s="19"/>
      <c r="P72" s="19"/>
      <c r="Q72" s="19"/>
    </row>
    <row r="73" spans="1:17" s="5" customFormat="1" ht="20.100000000000001" customHeight="1" x14ac:dyDescent="0.2">
      <c r="A73" s="24"/>
      <c r="B73" s="23"/>
      <c r="C73" s="22">
        <v>1</v>
      </c>
      <c r="D73" s="58"/>
      <c r="E73" s="77" t="s">
        <v>81</v>
      </c>
      <c r="F73" s="77"/>
      <c r="G73" s="78"/>
      <c r="H73" s="19">
        <f>H74</f>
        <v>205148000</v>
      </c>
      <c r="I73" s="25">
        <f t="shared" ref="I73:I89" si="21">H73/$H$92*100</f>
        <v>2.5487364722303232</v>
      </c>
      <c r="J73" s="25">
        <f>(J75*H75+J81*H81)/H73</f>
        <v>11.535866788854875</v>
      </c>
      <c r="K73" s="20">
        <f t="shared" ref="K73" si="22">M73/H73*100</f>
        <v>15.01267377698052</v>
      </c>
      <c r="L73" s="25">
        <f t="shared" ref="L73:L89" si="23">J73*H73/$H$92</f>
        <v>0.29401884423544922</v>
      </c>
      <c r="M73" s="19">
        <f>M74</f>
        <v>30798200</v>
      </c>
      <c r="N73" s="25">
        <f t="shared" ref="N73:N89" si="24">M73/$H$92*100</f>
        <v>0.38263349201086011</v>
      </c>
      <c r="O73" s="59">
        <f>O74</f>
        <v>174349800</v>
      </c>
      <c r="P73" s="19"/>
      <c r="Q73" s="19"/>
    </row>
    <row r="74" spans="1:17" s="10" customFormat="1" ht="31.5" customHeight="1" x14ac:dyDescent="0.2">
      <c r="A74" s="18"/>
      <c r="B74" s="17"/>
      <c r="C74" s="16"/>
      <c r="D74" s="15"/>
      <c r="E74" s="15"/>
      <c r="F74" s="74" t="s">
        <v>82</v>
      </c>
      <c r="G74" s="75"/>
      <c r="H74" s="19">
        <f>SUM(H75:H80)</f>
        <v>205148000</v>
      </c>
      <c r="I74" s="12">
        <f t="shared" si="21"/>
        <v>2.5487364722303232</v>
      </c>
      <c r="J74" s="12">
        <f>K74</f>
        <v>15.01267377698052</v>
      </c>
      <c r="K74" s="12">
        <f t="shared" si="1"/>
        <v>15.01267377698052</v>
      </c>
      <c r="L74" s="12">
        <f t="shared" si="23"/>
        <v>0.38263349201086011</v>
      </c>
      <c r="M74" s="19">
        <f>SUM(M75:M80)</f>
        <v>30798200</v>
      </c>
      <c r="N74" s="12">
        <f t="shared" si="24"/>
        <v>0.38263349201086011</v>
      </c>
      <c r="O74" s="32">
        <f>H74-M74</f>
        <v>174349800</v>
      </c>
      <c r="P74" s="11"/>
      <c r="Q74" s="11"/>
    </row>
    <row r="75" spans="1:17" s="10" customFormat="1" ht="50.25" customHeight="1" x14ac:dyDescent="0.2">
      <c r="A75" s="18"/>
      <c r="B75" s="17"/>
      <c r="C75" s="16"/>
      <c r="D75" s="15"/>
      <c r="E75" s="15"/>
      <c r="F75" s="31"/>
      <c r="G75" s="14" t="s">
        <v>83</v>
      </c>
      <c r="H75" s="13">
        <v>68586000</v>
      </c>
      <c r="I75" s="12">
        <f t="shared" si="21"/>
        <v>0.852105015327417</v>
      </c>
      <c r="J75" s="12">
        <f t="shared" ref="J75:J79" si="25">K75</f>
        <v>34.505001020616454</v>
      </c>
      <c r="K75" s="12">
        <f t="shared" si="1"/>
        <v>34.505001020616454</v>
      </c>
      <c r="L75" s="12">
        <f t="shared" si="23"/>
        <v>0.29401884423544922</v>
      </c>
      <c r="M75" s="11">
        <v>23665600</v>
      </c>
      <c r="N75" s="12">
        <f t="shared" si="24"/>
        <v>0.29401884423544916</v>
      </c>
      <c r="O75" s="11">
        <f t="shared" ref="O75:O79" si="26">H75-M75</f>
        <v>44920400</v>
      </c>
      <c r="P75" s="11"/>
      <c r="Q75" s="11"/>
    </row>
    <row r="76" spans="1:17" s="10" customFormat="1" ht="53.25" customHeight="1" x14ac:dyDescent="0.2">
      <c r="A76" s="18"/>
      <c r="B76" s="17"/>
      <c r="C76" s="16"/>
      <c r="D76" s="15"/>
      <c r="E76" s="15"/>
      <c r="F76" s="31"/>
      <c r="G76" s="14" t="s">
        <v>84</v>
      </c>
      <c r="H76" s="13">
        <v>19643000</v>
      </c>
      <c r="I76" s="12">
        <f t="shared" si="21"/>
        <v>0.24404249870347375</v>
      </c>
      <c r="J76" s="12">
        <f t="shared" si="25"/>
        <v>6.6334063024996182</v>
      </c>
      <c r="K76" s="12">
        <f t="shared" ref="K76:K89" si="27">M76/H76*100</f>
        <v>6.6334063024996182</v>
      </c>
      <c r="L76" s="12">
        <f t="shared" si="23"/>
        <v>1.6188330489773778E-2</v>
      </c>
      <c r="M76" s="11">
        <v>1303000</v>
      </c>
      <c r="N76" s="12">
        <f t="shared" si="24"/>
        <v>1.6188330489773778E-2</v>
      </c>
      <c r="O76" s="11">
        <f t="shared" si="26"/>
        <v>18340000</v>
      </c>
      <c r="P76" s="11"/>
      <c r="Q76" s="11"/>
    </row>
    <row r="77" spans="1:17" s="10" customFormat="1" ht="19.5" customHeight="1" x14ac:dyDescent="0.2">
      <c r="A77" s="18"/>
      <c r="B77" s="17"/>
      <c r="C77" s="16"/>
      <c r="D77" s="15"/>
      <c r="E77" s="15"/>
      <c r="F77" s="31"/>
      <c r="G77" s="14" t="s">
        <v>85</v>
      </c>
      <c r="H77" s="13">
        <v>33264000</v>
      </c>
      <c r="I77" s="12">
        <f t="shared" si="21"/>
        <v>0.41326832341660397</v>
      </c>
      <c r="J77" s="12">
        <f t="shared" si="25"/>
        <v>14.723424723424724</v>
      </c>
      <c r="K77" s="12">
        <f t="shared" si="27"/>
        <v>14.723424723424724</v>
      </c>
      <c r="L77" s="12">
        <f t="shared" si="23"/>
        <v>6.0847250504003109E-2</v>
      </c>
      <c r="M77" s="11">
        <v>4897600</v>
      </c>
      <c r="N77" s="12">
        <f t="shared" si="24"/>
        <v>6.0847250504003102E-2</v>
      </c>
      <c r="O77" s="11">
        <f t="shared" si="26"/>
        <v>28366400</v>
      </c>
      <c r="P77" s="11"/>
      <c r="Q77" s="11"/>
    </row>
    <row r="78" spans="1:17" s="10" customFormat="1" ht="33" customHeight="1" x14ac:dyDescent="0.2">
      <c r="A78" s="18"/>
      <c r="B78" s="17"/>
      <c r="C78" s="16"/>
      <c r="D78" s="15"/>
      <c r="E78" s="15"/>
      <c r="F78" s="31"/>
      <c r="G78" s="14" t="s">
        <v>86</v>
      </c>
      <c r="H78" s="13">
        <v>8233000</v>
      </c>
      <c r="I78" s="12">
        <f t="shared" si="21"/>
        <v>0.10228589786823294</v>
      </c>
      <c r="J78" s="12">
        <f t="shared" si="25"/>
        <v>0</v>
      </c>
      <c r="K78" s="12">
        <f t="shared" si="27"/>
        <v>0</v>
      </c>
      <c r="L78" s="12">
        <f t="shared" si="23"/>
        <v>0</v>
      </c>
      <c r="M78" s="11">
        <v>0</v>
      </c>
      <c r="N78" s="12">
        <f t="shared" si="24"/>
        <v>0</v>
      </c>
      <c r="O78" s="11">
        <f t="shared" si="26"/>
        <v>8233000</v>
      </c>
      <c r="P78" s="11"/>
      <c r="Q78" s="11"/>
    </row>
    <row r="79" spans="1:17" s="10" customFormat="1" ht="24.75" customHeight="1" x14ac:dyDescent="0.2">
      <c r="A79" s="18"/>
      <c r="B79" s="17"/>
      <c r="C79" s="16"/>
      <c r="D79" s="15"/>
      <c r="E79" s="15"/>
      <c r="F79" s="31"/>
      <c r="G79" s="14" t="s">
        <v>87</v>
      </c>
      <c r="H79" s="13">
        <v>58382000</v>
      </c>
      <c r="I79" s="12">
        <f t="shared" si="21"/>
        <v>0.72533162751647939</v>
      </c>
      <c r="J79" s="12">
        <f t="shared" si="25"/>
        <v>0</v>
      </c>
      <c r="K79" s="12">
        <f t="shared" si="27"/>
        <v>0</v>
      </c>
      <c r="L79" s="12">
        <f t="shared" si="23"/>
        <v>0</v>
      </c>
      <c r="M79" s="11">
        <v>0</v>
      </c>
      <c r="N79" s="12">
        <f t="shared" si="24"/>
        <v>0</v>
      </c>
      <c r="O79" s="11">
        <f t="shared" si="26"/>
        <v>58382000</v>
      </c>
      <c r="P79" s="11"/>
      <c r="Q79" s="11"/>
    </row>
    <row r="80" spans="1:17" s="10" customFormat="1" ht="32.25" customHeight="1" x14ac:dyDescent="0.2">
      <c r="A80" s="18"/>
      <c r="B80" s="17"/>
      <c r="C80" s="16"/>
      <c r="D80" s="15"/>
      <c r="E80" s="15"/>
      <c r="F80" s="15"/>
      <c r="G80" s="14" t="s">
        <v>88</v>
      </c>
      <c r="H80" s="13">
        <v>17040000</v>
      </c>
      <c r="I80" s="12">
        <f t="shared" si="21"/>
        <v>0.21170310939811601</v>
      </c>
      <c r="J80" s="12">
        <f>K80</f>
        <v>5.4694835680751179</v>
      </c>
      <c r="K80" s="12">
        <f t="shared" si="27"/>
        <v>5.4694835680751179</v>
      </c>
      <c r="L80" s="12">
        <f t="shared" si="23"/>
        <v>1.1579066781634046E-2</v>
      </c>
      <c r="M80" s="11">
        <v>932000</v>
      </c>
      <c r="N80" s="12">
        <f t="shared" si="24"/>
        <v>1.1579066781634045E-2</v>
      </c>
      <c r="O80" s="11">
        <f>H80-M80</f>
        <v>16108000</v>
      </c>
      <c r="P80" s="11"/>
      <c r="Q80" s="11"/>
    </row>
    <row r="81" spans="1:17" s="10" customFormat="1" ht="27" customHeight="1" x14ac:dyDescent="0.2">
      <c r="A81" s="18"/>
      <c r="B81" s="23">
        <v>3</v>
      </c>
      <c r="C81" s="16"/>
      <c r="D81" s="76" t="s">
        <v>89</v>
      </c>
      <c r="E81" s="77"/>
      <c r="F81" s="77"/>
      <c r="G81" s="78"/>
      <c r="H81" s="19"/>
      <c r="I81" s="25"/>
      <c r="J81" s="25"/>
      <c r="K81" s="20"/>
      <c r="L81" s="25"/>
      <c r="M81" s="19"/>
      <c r="N81" s="25"/>
      <c r="O81" s="19"/>
      <c r="P81" s="11"/>
      <c r="Q81" s="11"/>
    </row>
    <row r="82" spans="1:17" s="5" customFormat="1" ht="29.25" customHeight="1" x14ac:dyDescent="0.2">
      <c r="A82" s="24"/>
      <c r="B82" s="23"/>
      <c r="C82" s="22">
        <v>1</v>
      </c>
      <c r="D82" s="21"/>
      <c r="E82" s="74" t="s">
        <v>90</v>
      </c>
      <c r="F82" s="74"/>
      <c r="G82" s="75"/>
      <c r="H82" s="19">
        <f>H83+H88</f>
        <v>629206600</v>
      </c>
      <c r="I82" s="20">
        <f t="shared" si="21"/>
        <v>7.8171944644258584</v>
      </c>
      <c r="J82" s="20">
        <f>(J83*H83)/H82</f>
        <v>14.912780635168163</v>
      </c>
      <c r="K82" s="20">
        <f t="shared" si="27"/>
        <v>22.879321354861819</v>
      </c>
      <c r="L82" s="20">
        <f t="shared" si="23"/>
        <v>1.1657610623043368</v>
      </c>
      <c r="M82" s="19">
        <f>M83</f>
        <v>143958200</v>
      </c>
      <c r="N82" s="20">
        <f t="shared" si="24"/>
        <v>1.7885210424504614</v>
      </c>
      <c r="O82" s="19">
        <f>H82-M82</f>
        <v>485248400</v>
      </c>
      <c r="P82" s="19"/>
      <c r="Q82" s="19"/>
    </row>
    <row r="83" spans="1:17" s="5" customFormat="1" ht="51" customHeight="1" x14ac:dyDescent="0.2">
      <c r="A83" s="24"/>
      <c r="B83" s="23"/>
      <c r="C83" s="22"/>
      <c r="D83" s="21"/>
      <c r="E83" s="21"/>
      <c r="F83" s="74" t="s">
        <v>91</v>
      </c>
      <c r="G83" s="75"/>
      <c r="H83" s="19">
        <f>SUM(H84:H87)</f>
        <v>477220600</v>
      </c>
      <c r="I83" s="20">
        <f t="shared" si="21"/>
        <v>5.9289369066217468</v>
      </c>
      <c r="J83" s="20">
        <f>(J87*H87)/H83</f>
        <v>19.6622274897605</v>
      </c>
      <c r="K83" s="20">
        <f t="shared" si="27"/>
        <v>30.165965174177312</v>
      </c>
      <c r="L83" s="20">
        <f t="shared" si="23"/>
        <v>1.1657610623043368</v>
      </c>
      <c r="M83" s="19">
        <f>SUM(M84:M89)</f>
        <v>143958200</v>
      </c>
      <c r="N83" s="20">
        <f t="shared" si="24"/>
        <v>1.7885210424504614</v>
      </c>
      <c r="O83" s="19">
        <f>H83-M83</f>
        <v>333262400</v>
      </c>
      <c r="P83" s="19"/>
      <c r="Q83" s="19"/>
    </row>
    <row r="84" spans="1:17" s="5" customFormat="1" ht="48.75" customHeight="1" x14ac:dyDescent="0.2">
      <c r="A84" s="24"/>
      <c r="B84" s="23"/>
      <c r="C84" s="22"/>
      <c r="D84" s="21"/>
      <c r="E84" s="21"/>
      <c r="F84" s="31"/>
      <c r="G84" s="14" t="s">
        <v>92</v>
      </c>
      <c r="H84" s="13">
        <v>14892600</v>
      </c>
      <c r="I84" s="12">
        <f t="shared" si="21"/>
        <v>0.18502404501305061</v>
      </c>
      <c r="J84" s="12">
        <f t="shared" ref="J84:J86" si="28">K84</f>
        <v>39.283268200314247</v>
      </c>
      <c r="K84" s="12">
        <f t="shared" si="27"/>
        <v>39.283268200314247</v>
      </c>
      <c r="L84" s="12">
        <f t="shared" si="23"/>
        <v>7.268349183754684E-2</v>
      </c>
      <c r="M84" s="11">
        <v>5850300</v>
      </c>
      <c r="N84" s="12">
        <f t="shared" si="24"/>
        <v>7.2683491837546826E-2</v>
      </c>
      <c r="O84" s="11">
        <f t="shared" ref="O84:O86" si="29">H84-M84</f>
        <v>9042300</v>
      </c>
      <c r="P84" s="19"/>
      <c r="Q84" s="19"/>
    </row>
    <row r="85" spans="1:17" s="5" customFormat="1" ht="49.5" customHeight="1" x14ac:dyDescent="0.2">
      <c r="A85" s="24"/>
      <c r="B85" s="23"/>
      <c r="C85" s="22"/>
      <c r="D85" s="21"/>
      <c r="E85" s="21"/>
      <c r="F85" s="31"/>
      <c r="G85" s="14" t="s">
        <v>93</v>
      </c>
      <c r="H85" s="13">
        <v>248146700</v>
      </c>
      <c r="I85" s="12">
        <f t="shared" si="21"/>
        <v>3.0829476512254388</v>
      </c>
      <c r="J85" s="12">
        <f t="shared" si="28"/>
        <v>13.393972194673553</v>
      </c>
      <c r="K85" s="12">
        <f t="shared" si="27"/>
        <v>13.393972194673553</v>
      </c>
      <c r="L85" s="12">
        <f t="shared" si="23"/>
        <v>0.41292915118147666</v>
      </c>
      <c r="M85" s="11">
        <v>33236700</v>
      </c>
      <c r="N85" s="12">
        <f t="shared" si="24"/>
        <v>0.41292915118147672</v>
      </c>
      <c r="O85" s="11">
        <f t="shared" si="29"/>
        <v>214910000</v>
      </c>
      <c r="P85" s="19"/>
      <c r="Q85" s="19"/>
    </row>
    <row r="86" spans="1:17" s="5" customFormat="1" ht="50.25" customHeight="1" x14ac:dyDescent="0.2">
      <c r="A86" s="24"/>
      <c r="B86" s="23"/>
      <c r="C86" s="22"/>
      <c r="D86" s="21"/>
      <c r="E86" s="21"/>
      <c r="F86" s="31"/>
      <c r="G86" s="14" t="s">
        <v>94</v>
      </c>
      <c r="H86" s="13">
        <v>74922000</v>
      </c>
      <c r="I86" s="12">
        <f t="shared" si="21"/>
        <v>0.93082279121629397</v>
      </c>
      <c r="J86" s="12">
        <f t="shared" si="28"/>
        <v>13.399268572648888</v>
      </c>
      <c r="K86" s="12">
        <f t="shared" si="27"/>
        <v>13.399268572648888</v>
      </c>
      <c r="L86" s="12">
        <f t="shared" si="23"/>
        <v>0.12472344573049804</v>
      </c>
      <c r="M86" s="11">
        <v>10039000</v>
      </c>
      <c r="N86" s="12">
        <f t="shared" si="24"/>
        <v>0.12472344573049804</v>
      </c>
      <c r="O86" s="11">
        <f t="shared" si="29"/>
        <v>64883000</v>
      </c>
      <c r="P86" s="19"/>
      <c r="Q86" s="19"/>
    </row>
    <row r="87" spans="1:17" s="10" customFormat="1" ht="34.5" customHeight="1" x14ac:dyDescent="0.2">
      <c r="A87" s="18"/>
      <c r="B87" s="17"/>
      <c r="C87" s="16"/>
      <c r="D87" s="15"/>
      <c r="E87" s="15"/>
      <c r="F87" s="15"/>
      <c r="G87" s="14" t="s">
        <v>95</v>
      </c>
      <c r="H87" s="13">
        <v>139259300</v>
      </c>
      <c r="I87" s="12">
        <f t="shared" si="21"/>
        <v>1.7301424191669634</v>
      </c>
      <c r="J87" s="12">
        <f>K87</f>
        <v>67.379485607065376</v>
      </c>
      <c r="K87" s="12">
        <f t="shared" si="27"/>
        <v>67.379485607065376</v>
      </c>
      <c r="L87" s="12">
        <f t="shared" si="23"/>
        <v>1.1657610623043368</v>
      </c>
      <c r="M87" s="11">
        <v>93832200</v>
      </c>
      <c r="N87" s="12">
        <f t="shared" si="24"/>
        <v>1.1657610623043368</v>
      </c>
      <c r="O87" s="11">
        <f>H87-M87</f>
        <v>45427100</v>
      </c>
      <c r="P87" s="11"/>
      <c r="Q87" s="11"/>
    </row>
    <row r="88" spans="1:17" s="5" customFormat="1" ht="31.5" customHeight="1" x14ac:dyDescent="0.2">
      <c r="A88" s="24"/>
      <c r="B88" s="23"/>
      <c r="C88" s="22"/>
      <c r="D88" s="21"/>
      <c r="E88" s="31"/>
      <c r="F88" s="77" t="s">
        <v>96</v>
      </c>
      <c r="G88" s="78"/>
      <c r="H88" s="19">
        <f>SUM(H89:H90)</f>
        <v>151986000</v>
      </c>
      <c r="I88" s="20">
        <f t="shared" si="21"/>
        <v>1.8882575578041114</v>
      </c>
      <c r="J88" s="20">
        <f>(J90*H90)/H88</f>
        <v>0</v>
      </c>
      <c r="K88" s="20">
        <f t="shared" si="27"/>
        <v>0</v>
      </c>
      <c r="L88" s="20">
        <f t="shared" si="23"/>
        <v>0</v>
      </c>
      <c r="M88" s="19">
        <f>SUM(M90)</f>
        <v>0</v>
      </c>
      <c r="N88" s="20">
        <f t="shared" si="24"/>
        <v>0</v>
      </c>
      <c r="O88" s="19">
        <f>SUM(O90)</f>
        <v>0</v>
      </c>
      <c r="P88" s="54"/>
      <c r="Q88" s="54"/>
    </row>
    <row r="89" spans="1:17" s="10" customFormat="1" ht="33.75" customHeight="1" x14ac:dyDescent="0.2">
      <c r="A89" s="18"/>
      <c r="B89" s="17"/>
      <c r="C89" s="16"/>
      <c r="D89" s="15"/>
      <c r="E89" s="15"/>
      <c r="F89" s="15"/>
      <c r="G89" s="14" t="s">
        <v>97</v>
      </c>
      <c r="H89" s="13">
        <v>151986000</v>
      </c>
      <c r="I89" s="12">
        <f t="shared" si="21"/>
        <v>1.8882575578041114</v>
      </c>
      <c r="J89" s="12">
        <f>K89</f>
        <v>0.65795533799165717</v>
      </c>
      <c r="K89" s="12">
        <f t="shared" si="27"/>
        <v>0.65795533799165717</v>
      </c>
      <c r="L89" s="12">
        <f t="shared" si="23"/>
        <v>1.2423891396603052E-2</v>
      </c>
      <c r="M89" s="11">
        <v>1000000</v>
      </c>
      <c r="N89" s="12">
        <f t="shared" si="24"/>
        <v>1.2423891396603054E-2</v>
      </c>
      <c r="O89" s="11">
        <f>H89-M89</f>
        <v>150986000</v>
      </c>
      <c r="P89" s="55"/>
      <c r="Q89" s="55"/>
    </row>
    <row r="90" spans="1:17" s="5" customFormat="1" ht="7.5" customHeight="1" x14ac:dyDescent="0.2">
      <c r="A90" s="24"/>
      <c r="B90" s="23"/>
      <c r="C90" s="22"/>
      <c r="D90" s="21"/>
      <c r="E90" s="74"/>
      <c r="F90" s="74"/>
      <c r="G90" s="75"/>
      <c r="H90" s="19"/>
      <c r="I90" s="20"/>
      <c r="J90" s="20"/>
      <c r="K90" s="20"/>
      <c r="L90" s="20"/>
      <c r="M90" s="19"/>
      <c r="N90" s="20"/>
      <c r="O90" s="19"/>
      <c r="P90" s="54"/>
      <c r="Q90" s="54"/>
    </row>
    <row r="91" spans="1:17" s="5" customFormat="1" ht="10.5" customHeight="1" x14ac:dyDescent="0.2">
      <c r="A91" s="24"/>
      <c r="B91" s="23"/>
      <c r="C91" s="22"/>
      <c r="D91" s="21"/>
      <c r="E91" s="74"/>
      <c r="F91" s="74"/>
      <c r="G91" s="75"/>
      <c r="H91" s="19"/>
      <c r="I91" s="20"/>
      <c r="J91" s="20"/>
      <c r="K91" s="20"/>
      <c r="L91" s="20"/>
      <c r="M91" s="19"/>
      <c r="N91" s="20"/>
      <c r="O91" s="19"/>
      <c r="P91" s="54"/>
      <c r="Q91" s="54"/>
    </row>
    <row r="92" spans="1:17" s="5" customFormat="1" ht="20.100000000000001" customHeight="1" x14ac:dyDescent="0.2">
      <c r="A92" s="101" t="s">
        <v>0</v>
      </c>
      <c r="B92" s="101"/>
      <c r="C92" s="101"/>
      <c r="D92" s="101"/>
      <c r="E92" s="101"/>
      <c r="F92" s="101"/>
      <c r="G92" s="101"/>
      <c r="H92" s="7">
        <f>H13+H48+H56+H73+H82</f>
        <v>8049007900</v>
      </c>
      <c r="I92" s="7">
        <f>I13+I48+I82+I88+I90+I91</f>
        <v>91.476981902328589</v>
      </c>
      <c r="J92" s="8">
        <f>(J13*H13+J48*H48+J82*H82+J88*H88+J90*H90+J91*H91)/H92</f>
        <v>42.099056510437762</v>
      </c>
      <c r="K92" s="9">
        <f>M92/H92*100</f>
        <v>27.592879018046435</v>
      </c>
      <c r="L92" s="8">
        <f>L13+L48+L82+L88+L90+L91</f>
        <v>42.099056510437762</v>
      </c>
      <c r="M92" s="7">
        <f>M13+M48+M73+M82+M56</f>
        <v>2220953012</v>
      </c>
      <c r="N92" s="8">
        <f>N13+N48+N82+N88+N90+N91</f>
        <v>25.992605734676943</v>
      </c>
      <c r="O92" s="7">
        <f>H92-M92</f>
        <v>5828054888</v>
      </c>
      <c r="P92" s="6"/>
      <c r="Q92" s="6"/>
    </row>
    <row r="94" spans="1:17" x14ac:dyDescent="0.3">
      <c r="M94" s="60" t="s">
        <v>104</v>
      </c>
    </row>
    <row r="95" spans="1:17" ht="6.75" customHeight="1" x14ac:dyDescent="0.3">
      <c r="M95" s="61"/>
    </row>
    <row r="96" spans="1:17" x14ac:dyDescent="0.3">
      <c r="L96" s="67" t="s">
        <v>105</v>
      </c>
      <c r="M96" s="62" t="s">
        <v>99</v>
      </c>
    </row>
    <row r="97" spans="13:13" x14ac:dyDescent="0.3">
      <c r="M97" s="63"/>
    </row>
    <row r="98" spans="13:13" x14ac:dyDescent="0.3">
      <c r="M98" s="64"/>
    </row>
    <row r="99" spans="13:13" x14ac:dyDescent="0.3">
      <c r="M99" s="64" t="s">
        <v>106</v>
      </c>
    </row>
    <row r="100" spans="13:13" x14ac:dyDescent="0.3">
      <c r="M100" s="62" t="s">
        <v>107</v>
      </c>
    </row>
  </sheetData>
  <mergeCells count="44">
    <mergeCell ref="A1:Q1"/>
    <mergeCell ref="A2:Q2"/>
    <mergeCell ref="A3:Q3"/>
    <mergeCell ref="A7:C9"/>
    <mergeCell ref="D7:G9"/>
    <mergeCell ref="H7:H9"/>
    <mergeCell ref="I7:I9"/>
    <mergeCell ref="J7:K7"/>
    <mergeCell ref="L7:N7"/>
    <mergeCell ref="O7:O9"/>
    <mergeCell ref="A5:C5"/>
    <mergeCell ref="F21:G21"/>
    <mergeCell ref="P7:P9"/>
    <mergeCell ref="Q7:Q9"/>
    <mergeCell ref="J8:J9"/>
    <mergeCell ref="K8:K9"/>
    <mergeCell ref="L8:L9"/>
    <mergeCell ref="M8:N8"/>
    <mergeCell ref="A10:C10"/>
    <mergeCell ref="D10:G10"/>
    <mergeCell ref="D12:G12"/>
    <mergeCell ref="E13:G13"/>
    <mergeCell ref="F14:G14"/>
    <mergeCell ref="D72:G72"/>
    <mergeCell ref="F27:G27"/>
    <mergeCell ref="F29:G29"/>
    <mergeCell ref="F36:G36"/>
    <mergeCell ref="F38:G38"/>
    <mergeCell ref="F42:G42"/>
    <mergeCell ref="F47:G47"/>
    <mergeCell ref="E48:G48"/>
    <mergeCell ref="F49:G49"/>
    <mergeCell ref="E56:G56"/>
    <mergeCell ref="F57:G57"/>
    <mergeCell ref="F61:G61"/>
    <mergeCell ref="E90:G90"/>
    <mergeCell ref="E91:G91"/>
    <mergeCell ref="A92:G92"/>
    <mergeCell ref="E73:G73"/>
    <mergeCell ref="F74:G74"/>
    <mergeCell ref="D81:G81"/>
    <mergeCell ref="E82:G82"/>
    <mergeCell ref="F83:G83"/>
    <mergeCell ref="F88:G88"/>
  </mergeCells>
  <pageMargins left="0.27559055118110237" right="0.23622047244094491" top="0.59055118110236227" bottom="0.59055118110236227" header="0.39370078740157483" footer="0.23622047244094491"/>
  <pageSetup paperSize="5" firstPageNumber="45" orientation="landscape" useFirstPageNumber="1" horizontalDpi="4294967293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EC897-2C27-4C9C-B407-1E96C2E2CB58}">
  <sheetPr>
    <tabColor rgb="FF336600"/>
  </sheetPr>
  <dimension ref="A1:Q100"/>
  <sheetViews>
    <sheetView view="pageBreakPreview" zoomScaleNormal="100" zoomScaleSheetLayoutView="100" workbookViewId="0">
      <selection activeCell="A3" sqref="A3:Q3"/>
    </sheetView>
  </sheetViews>
  <sheetFormatPr defaultColWidth="9.140625" defaultRowHeight="16.5" x14ac:dyDescent="0.3"/>
  <cols>
    <col min="1" max="1" width="2.28515625" style="1" customWidth="1"/>
    <col min="2" max="3" width="3.140625" style="4" customWidth="1"/>
    <col min="4" max="6" width="2.5703125" style="1" customWidth="1"/>
    <col min="7" max="7" width="39.7109375" style="1" customWidth="1"/>
    <col min="8" max="8" width="13.42578125" style="1" customWidth="1"/>
    <col min="9" max="9" width="6.7109375" style="1" customWidth="1"/>
    <col min="10" max="10" width="7.85546875" style="2" customWidth="1"/>
    <col min="11" max="11" width="9" style="2" customWidth="1"/>
    <col min="12" max="12" width="7.7109375" style="2" customWidth="1"/>
    <col min="13" max="13" width="14.140625" style="3" customWidth="1"/>
    <col min="14" max="14" width="7" style="3" customWidth="1"/>
    <col min="15" max="15" width="15.140625" style="2" customWidth="1"/>
    <col min="16" max="16" width="13.85546875" style="2" customWidth="1"/>
    <col min="17" max="17" width="13" style="2" customWidth="1"/>
    <col min="18" max="260" width="9.140625" style="1"/>
    <col min="261" max="261" width="5.42578125" style="1" customWidth="1"/>
    <col min="262" max="262" width="53.42578125" style="1" customWidth="1"/>
    <col min="263" max="263" width="13.7109375" style="1" customWidth="1"/>
    <col min="264" max="264" width="8" style="1" customWidth="1"/>
    <col min="265" max="265" width="8.28515625" style="1" customWidth="1"/>
    <col min="266" max="266" width="14.140625" style="1" customWidth="1"/>
    <col min="267" max="267" width="10" style="1" customWidth="1"/>
    <col min="268" max="268" width="15.140625" style="1" customWidth="1"/>
    <col min="269" max="269" width="7.7109375" style="1" customWidth="1"/>
    <col min="270" max="270" width="11.85546875" style="1" customWidth="1"/>
    <col min="271" max="271" width="18.5703125" style="1" customWidth="1"/>
    <col min="272" max="272" width="10.42578125" style="1" customWidth="1"/>
    <col min="273" max="273" width="10.7109375" style="1" bestFit="1" customWidth="1"/>
    <col min="274" max="516" width="9.140625" style="1"/>
    <col min="517" max="517" width="5.42578125" style="1" customWidth="1"/>
    <col min="518" max="518" width="53.42578125" style="1" customWidth="1"/>
    <col min="519" max="519" width="13.7109375" style="1" customWidth="1"/>
    <col min="520" max="520" width="8" style="1" customWidth="1"/>
    <col min="521" max="521" width="8.28515625" style="1" customWidth="1"/>
    <col min="522" max="522" width="14.140625" style="1" customWidth="1"/>
    <col min="523" max="523" width="10" style="1" customWidth="1"/>
    <col min="524" max="524" width="15.140625" style="1" customWidth="1"/>
    <col min="525" max="525" width="7.7109375" style="1" customWidth="1"/>
    <col min="526" max="526" width="11.85546875" style="1" customWidth="1"/>
    <col min="527" max="527" width="18.5703125" style="1" customWidth="1"/>
    <col min="528" max="528" width="10.42578125" style="1" customWidth="1"/>
    <col min="529" max="529" width="10.7109375" style="1" bestFit="1" customWidth="1"/>
    <col min="530" max="772" width="9.140625" style="1"/>
    <col min="773" max="773" width="5.42578125" style="1" customWidth="1"/>
    <col min="774" max="774" width="53.42578125" style="1" customWidth="1"/>
    <col min="775" max="775" width="13.7109375" style="1" customWidth="1"/>
    <col min="776" max="776" width="8" style="1" customWidth="1"/>
    <col min="777" max="777" width="8.28515625" style="1" customWidth="1"/>
    <col min="778" max="778" width="14.140625" style="1" customWidth="1"/>
    <col min="779" max="779" width="10" style="1" customWidth="1"/>
    <col min="780" max="780" width="15.140625" style="1" customWidth="1"/>
    <col min="781" max="781" width="7.7109375" style="1" customWidth="1"/>
    <col min="782" max="782" width="11.85546875" style="1" customWidth="1"/>
    <col min="783" max="783" width="18.5703125" style="1" customWidth="1"/>
    <col min="784" max="784" width="10.42578125" style="1" customWidth="1"/>
    <col min="785" max="785" width="10.7109375" style="1" bestFit="1" customWidth="1"/>
    <col min="786" max="1028" width="9.140625" style="1"/>
    <col min="1029" max="1029" width="5.42578125" style="1" customWidth="1"/>
    <col min="1030" max="1030" width="53.42578125" style="1" customWidth="1"/>
    <col min="1031" max="1031" width="13.7109375" style="1" customWidth="1"/>
    <col min="1032" max="1032" width="8" style="1" customWidth="1"/>
    <col min="1033" max="1033" width="8.28515625" style="1" customWidth="1"/>
    <col min="1034" max="1034" width="14.140625" style="1" customWidth="1"/>
    <col min="1035" max="1035" width="10" style="1" customWidth="1"/>
    <col min="1036" max="1036" width="15.140625" style="1" customWidth="1"/>
    <col min="1037" max="1037" width="7.7109375" style="1" customWidth="1"/>
    <col min="1038" max="1038" width="11.85546875" style="1" customWidth="1"/>
    <col min="1039" max="1039" width="18.5703125" style="1" customWidth="1"/>
    <col min="1040" max="1040" width="10.42578125" style="1" customWidth="1"/>
    <col min="1041" max="1041" width="10.7109375" style="1" bestFit="1" customWidth="1"/>
    <col min="1042" max="1284" width="9.140625" style="1"/>
    <col min="1285" max="1285" width="5.42578125" style="1" customWidth="1"/>
    <col min="1286" max="1286" width="53.42578125" style="1" customWidth="1"/>
    <col min="1287" max="1287" width="13.7109375" style="1" customWidth="1"/>
    <col min="1288" max="1288" width="8" style="1" customWidth="1"/>
    <col min="1289" max="1289" width="8.28515625" style="1" customWidth="1"/>
    <col min="1290" max="1290" width="14.140625" style="1" customWidth="1"/>
    <col min="1291" max="1291" width="10" style="1" customWidth="1"/>
    <col min="1292" max="1292" width="15.140625" style="1" customWidth="1"/>
    <col min="1293" max="1293" width="7.7109375" style="1" customWidth="1"/>
    <col min="1294" max="1294" width="11.85546875" style="1" customWidth="1"/>
    <col min="1295" max="1295" width="18.5703125" style="1" customWidth="1"/>
    <col min="1296" max="1296" width="10.42578125" style="1" customWidth="1"/>
    <col min="1297" max="1297" width="10.7109375" style="1" bestFit="1" customWidth="1"/>
    <col min="1298" max="1540" width="9.140625" style="1"/>
    <col min="1541" max="1541" width="5.42578125" style="1" customWidth="1"/>
    <col min="1542" max="1542" width="53.42578125" style="1" customWidth="1"/>
    <col min="1543" max="1543" width="13.7109375" style="1" customWidth="1"/>
    <col min="1544" max="1544" width="8" style="1" customWidth="1"/>
    <col min="1545" max="1545" width="8.28515625" style="1" customWidth="1"/>
    <col min="1546" max="1546" width="14.140625" style="1" customWidth="1"/>
    <col min="1547" max="1547" width="10" style="1" customWidth="1"/>
    <col min="1548" max="1548" width="15.140625" style="1" customWidth="1"/>
    <col min="1549" max="1549" width="7.7109375" style="1" customWidth="1"/>
    <col min="1550" max="1550" width="11.85546875" style="1" customWidth="1"/>
    <col min="1551" max="1551" width="18.5703125" style="1" customWidth="1"/>
    <col min="1552" max="1552" width="10.42578125" style="1" customWidth="1"/>
    <col min="1553" max="1553" width="10.7109375" style="1" bestFit="1" customWidth="1"/>
    <col min="1554" max="1796" width="9.140625" style="1"/>
    <col min="1797" max="1797" width="5.42578125" style="1" customWidth="1"/>
    <col min="1798" max="1798" width="53.42578125" style="1" customWidth="1"/>
    <col min="1799" max="1799" width="13.7109375" style="1" customWidth="1"/>
    <col min="1800" max="1800" width="8" style="1" customWidth="1"/>
    <col min="1801" max="1801" width="8.28515625" style="1" customWidth="1"/>
    <col min="1802" max="1802" width="14.140625" style="1" customWidth="1"/>
    <col min="1803" max="1803" width="10" style="1" customWidth="1"/>
    <col min="1804" max="1804" width="15.140625" style="1" customWidth="1"/>
    <col min="1805" max="1805" width="7.7109375" style="1" customWidth="1"/>
    <col min="1806" max="1806" width="11.85546875" style="1" customWidth="1"/>
    <col min="1807" max="1807" width="18.5703125" style="1" customWidth="1"/>
    <col min="1808" max="1808" width="10.42578125" style="1" customWidth="1"/>
    <col min="1809" max="1809" width="10.7109375" style="1" bestFit="1" customWidth="1"/>
    <col min="1810" max="2052" width="9.140625" style="1"/>
    <col min="2053" max="2053" width="5.42578125" style="1" customWidth="1"/>
    <col min="2054" max="2054" width="53.42578125" style="1" customWidth="1"/>
    <col min="2055" max="2055" width="13.7109375" style="1" customWidth="1"/>
    <col min="2056" max="2056" width="8" style="1" customWidth="1"/>
    <col min="2057" max="2057" width="8.28515625" style="1" customWidth="1"/>
    <col min="2058" max="2058" width="14.140625" style="1" customWidth="1"/>
    <col min="2059" max="2059" width="10" style="1" customWidth="1"/>
    <col min="2060" max="2060" width="15.140625" style="1" customWidth="1"/>
    <col min="2061" max="2061" width="7.7109375" style="1" customWidth="1"/>
    <col min="2062" max="2062" width="11.85546875" style="1" customWidth="1"/>
    <col min="2063" max="2063" width="18.5703125" style="1" customWidth="1"/>
    <col min="2064" max="2064" width="10.42578125" style="1" customWidth="1"/>
    <col min="2065" max="2065" width="10.7109375" style="1" bestFit="1" customWidth="1"/>
    <col min="2066" max="2308" width="9.140625" style="1"/>
    <col min="2309" max="2309" width="5.42578125" style="1" customWidth="1"/>
    <col min="2310" max="2310" width="53.42578125" style="1" customWidth="1"/>
    <col min="2311" max="2311" width="13.7109375" style="1" customWidth="1"/>
    <col min="2312" max="2312" width="8" style="1" customWidth="1"/>
    <col min="2313" max="2313" width="8.28515625" style="1" customWidth="1"/>
    <col min="2314" max="2314" width="14.140625" style="1" customWidth="1"/>
    <col min="2315" max="2315" width="10" style="1" customWidth="1"/>
    <col min="2316" max="2316" width="15.140625" style="1" customWidth="1"/>
    <col min="2317" max="2317" width="7.7109375" style="1" customWidth="1"/>
    <col min="2318" max="2318" width="11.85546875" style="1" customWidth="1"/>
    <col min="2319" max="2319" width="18.5703125" style="1" customWidth="1"/>
    <col min="2320" max="2320" width="10.42578125" style="1" customWidth="1"/>
    <col min="2321" max="2321" width="10.7109375" style="1" bestFit="1" customWidth="1"/>
    <col min="2322" max="2564" width="9.140625" style="1"/>
    <col min="2565" max="2565" width="5.42578125" style="1" customWidth="1"/>
    <col min="2566" max="2566" width="53.42578125" style="1" customWidth="1"/>
    <col min="2567" max="2567" width="13.7109375" style="1" customWidth="1"/>
    <col min="2568" max="2568" width="8" style="1" customWidth="1"/>
    <col min="2569" max="2569" width="8.28515625" style="1" customWidth="1"/>
    <col min="2570" max="2570" width="14.140625" style="1" customWidth="1"/>
    <col min="2571" max="2571" width="10" style="1" customWidth="1"/>
    <col min="2572" max="2572" width="15.140625" style="1" customWidth="1"/>
    <col min="2573" max="2573" width="7.7109375" style="1" customWidth="1"/>
    <col min="2574" max="2574" width="11.85546875" style="1" customWidth="1"/>
    <col min="2575" max="2575" width="18.5703125" style="1" customWidth="1"/>
    <col min="2576" max="2576" width="10.42578125" style="1" customWidth="1"/>
    <col min="2577" max="2577" width="10.7109375" style="1" bestFit="1" customWidth="1"/>
    <col min="2578" max="2820" width="9.140625" style="1"/>
    <col min="2821" max="2821" width="5.42578125" style="1" customWidth="1"/>
    <col min="2822" max="2822" width="53.42578125" style="1" customWidth="1"/>
    <col min="2823" max="2823" width="13.7109375" style="1" customWidth="1"/>
    <col min="2824" max="2824" width="8" style="1" customWidth="1"/>
    <col min="2825" max="2825" width="8.28515625" style="1" customWidth="1"/>
    <col min="2826" max="2826" width="14.140625" style="1" customWidth="1"/>
    <col min="2827" max="2827" width="10" style="1" customWidth="1"/>
    <col min="2828" max="2828" width="15.140625" style="1" customWidth="1"/>
    <col min="2829" max="2829" width="7.7109375" style="1" customWidth="1"/>
    <col min="2830" max="2830" width="11.85546875" style="1" customWidth="1"/>
    <col min="2831" max="2831" width="18.5703125" style="1" customWidth="1"/>
    <col min="2832" max="2832" width="10.42578125" style="1" customWidth="1"/>
    <col min="2833" max="2833" width="10.7109375" style="1" bestFit="1" customWidth="1"/>
    <col min="2834" max="3076" width="9.140625" style="1"/>
    <col min="3077" max="3077" width="5.42578125" style="1" customWidth="1"/>
    <col min="3078" max="3078" width="53.42578125" style="1" customWidth="1"/>
    <col min="3079" max="3079" width="13.7109375" style="1" customWidth="1"/>
    <col min="3080" max="3080" width="8" style="1" customWidth="1"/>
    <col min="3081" max="3081" width="8.28515625" style="1" customWidth="1"/>
    <col min="3082" max="3082" width="14.140625" style="1" customWidth="1"/>
    <col min="3083" max="3083" width="10" style="1" customWidth="1"/>
    <col min="3084" max="3084" width="15.140625" style="1" customWidth="1"/>
    <col min="3085" max="3085" width="7.7109375" style="1" customWidth="1"/>
    <col min="3086" max="3086" width="11.85546875" style="1" customWidth="1"/>
    <col min="3087" max="3087" width="18.5703125" style="1" customWidth="1"/>
    <col min="3088" max="3088" width="10.42578125" style="1" customWidth="1"/>
    <col min="3089" max="3089" width="10.7109375" style="1" bestFit="1" customWidth="1"/>
    <col min="3090" max="3332" width="9.140625" style="1"/>
    <col min="3333" max="3333" width="5.42578125" style="1" customWidth="1"/>
    <col min="3334" max="3334" width="53.42578125" style="1" customWidth="1"/>
    <col min="3335" max="3335" width="13.7109375" style="1" customWidth="1"/>
    <col min="3336" max="3336" width="8" style="1" customWidth="1"/>
    <col min="3337" max="3337" width="8.28515625" style="1" customWidth="1"/>
    <col min="3338" max="3338" width="14.140625" style="1" customWidth="1"/>
    <col min="3339" max="3339" width="10" style="1" customWidth="1"/>
    <col min="3340" max="3340" width="15.140625" style="1" customWidth="1"/>
    <col min="3341" max="3341" width="7.7109375" style="1" customWidth="1"/>
    <col min="3342" max="3342" width="11.85546875" style="1" customWidth="1"/>
    <col min="3343" max="3343" width="18.5703125" style="1" customWidth="1"/>
    <col min="3344" max="3344" width="10.42578125" style="1" customWidth="1"/>
    <col min="3345" max="3345" width="10.7109375" style="1" bestFit="1" customWidth="1"/>
    <col min="3346" max="3588" width="9.140625" style="1"/>
    <col min="3589" max="3589" width="5.42578125" style="1" customWidth="1"/>
    <col min="3590" max="3590" width="53.42578125" style="1" customWidth="1"/>
    <col min="3591" max="3591" width="13.7109375" style="1" customWidth="1"/>
    <col min="3592" max="3592" width="8" style="1" customWidth="1"/>
    <col min="3593" max="3593" width="8.28515625" style="1" customWidth="1"/>
    <col min="3594" max="3594" width="14.140625" style="1" customWidth="1"/>
    <col min="3595" max="3595" width="10" style="1" customWidth="1"/>
    <col min="3596" max="3596" width="15.140625" style="1" customWidth="1"/>
    <col min="3597" max="3597" width="7.7109375" style="1" customWidth="1"/>
    <col min="3598" max="3598" width="11.85546875" style="1" customWidth="1"/>
    <col min="3599" max="3599" width="18.5703125" style="1" customWidth="1"/>
    <col min="3600" max="3600" width="10.42578125" style="1" customWidth="1"/>
    <col min="3601" max="3601" width="10.7109375" style="1" bestFit="1" customWidth="1"/>
    <col min="3602" max="3844" width="9.140625" style="1"/>
    <col min="3845" max="3845" width="5.42578125" style="1" customWidth="1"/>
    <col min="3846" max="3846" width="53.42578125" style="1" customWidth="1"/>
    <col min="3847" max="3847" width="13.7109375" style="1" customWidth="1"/>
    <col min="3848" max="3848" width="8" style="1" customWidth="1"/>
    <col min="3849" max="3849" width="8.28515625" style="1" customWidth="1"/>
    <col min="3850" max="3850" width="14.140625" style="1" customWidth="1"/>
    <col min="3851" max="3851" width="10" style="1" customWidth="1"/>
    <col min="3852" max="3852" width="15.140625" style="1" customWidth="1"/>
    <col min="3853" max="3853" width="7.7109375" style="1" customWidth="1"/>
    <col min="3854" max="3854" width="11.85546875" style="1" customWidth="1"/>
    <col min="3855" max="3855" width="18.5703125" style="1" customWidth="1"/>
    <col min="3856" max="3856" width="10.42578125" style="1" customWidth="1"/>
    <col min="3857" max="3857" width="10.7109375" style="1" bestFit="1" customWidth="1"/>
    <col min="3858" max="4100" width="9.140625" style="1"/>
    <col min="4101" max="4101" width="5.42578125" style="1" customWidth="1"/>
    <col min="4102" max="4102" width="53.42578125" style="1" customWidth="1"/>
    <col min="4103" max="4103" width="13.7109375" style="1" customWidth="1"/>
    <col min="4104" max="4104" width="8" style="1" customWidth="1"/>
    <col min="4105" max="4105" width="8.28515625" style="1" customWidth="1"/>
    <col min="4106" max="4106" width="14.140625" style="1" customWidth="1"/>
    <col min="4107" max="4107" width="10" style="1" customWidth="1"/>
    <col min="4108" max="4108" width="15.140625" style="1" customWidth="1"/>
    <col min="4109" max="4109" width="7.7109375" style="1" customWidth="1"/>
    <col min="4110" max="4110" width="11.85546875" style="1" customWidth="1"/>
    <col min="4111" max="4111" width="18.5703125" style="1" customWidth="1"/>
    <col min="4112" max="4112" width="10.42578125" style="1" customWidth="1"/>
    <col min="4113" max="4113" width="10.7109375" style="1" bestFit="1" customWidth="1"/>
    <col min="4114" max="4356" width="9.140625" style="1"/>
    <col min="4357" max="4357" width="5.42578125" style="1" customWidth="1"/>
    <col min="4358" max="4358" width="53.42578125" style="1" customWidth="1"/>
    <col min="4359" max="4359" width="13.7109375" style="1" customWidth="1"/>
    <col min="4360" max="4360" width="8" style="1" customWidth="1"/>
    <col min="4361" max="4361" width="8.28515625" style="1" customWidth="1"/>
    <col min="4362" max="4362" width="14.140625" style="1" customWidth="1"/>
    <col min="4363" max="4363" width="10" style="1" customWidth="1"/>
    <col min="4364" max="4364" width="15.140625" style="1" customWidth="1"/>
    <col min="4365" max="4365" width="7.7109375" style="1" customWidth="1"/>
    <col min="4366" max="4366" width="11.85546875" style="1" customWidth="1"/>
    <col min="4367" max="4367" width="18.5703125" style="1" customWidth="1"/>
    <col min="4368" max="4368" width="10.42578125" style="1" customWidth="1"/>
    <col min="4369" max="4369" width="10.7109375" style="1" bestFit="1" customWidth="1"/>
    <col min="4370" max="4612" width="9.140625" style="1"/>
    <col min="4613" max="4613" width="5.42578125" style="1" customWidth="1"/>
    <col min="4614" max="4614" width="53.42578125" style="1" customWidth="1"/>
    <col min="4615" max="4615" width="13.7109375" style="1" customWidth="1"/>
    <col min="4616" max="4616" width="8" style="1" customWidth="1"/>
    <col min="4617" max="4617" width="8.28515625" style="1" customWidth="1"/>
    <col min="4618" max="4618" width="14.140625" style="1" customWidth="1"/>
    <col min="4619" max="4619" width="10" style="1" customWidth="1"/>
    <col min="4620" max="4620" width="15.140625" style="1" customWidth="1"/>
    <col min="4621" max="4621" width="7.7109375" style="1" customWidth="1"/>
    <col min="4622" max="4622" width="11.85546875" style="1" customWidth="1"/>
    <col min="4623" max="4623" width="18.5703125" style="1" customWidth="1"/>
    <col min="4624" max="4624" width="10.42578125" style="1" customWidth="1"/>
    <col min="4625" max="4625" width="10.7109375" style="1" bestFit="1" customWidth="1"/>
    <col min="4626" max="4868" width="9.140625" style="1"/>
    <col min="4869" max="4869" width="5.42578125" style="1" customWidth="1"/>
    <col min="4870" max="4870" width="53.42578125" style="1" customWidth="1"/>
    <col min="4871" max="4871" width="13.7109375" style="1" customWidth="1"/>
    <col min="4872" max="4872" width="8" style="1" customWidth="1"/>
    <col min="4873" max="4873" width="8.28515625" style="1" customWidth="1"/>
    <col min="4874" max="4874" width="14.140625" style="1" customWidth="1"/>
    <col min="4875" max="4875" width="10" style="1" customWidth="1"/>
    <col min="4876" max="4876" width="15.140625" style="1" customWidth="1"/>
    <col min="4877" max="4877" width="7.7109375" style="1" customWidth="1"/>
    <col min="4878" max="4878" width="11.85546875" style="1" customWidth="1"/>
    <col min="4879" max="4879" width="18.5703125" style="1" customWidth="1"/>
    <col min="4880" max="4880" width="10.42578125" style="1" customWidth="1"/>
    <col min="4881" max="4881" width="10.7109375" style="1" bestFit="1" customWidth="1"/>
    <col min="4882" max="5124" width="9.140625" style="1"/>
    <col min="5125" max="5125" width="5.42578125" style="1" customWidth="1"/>
    <col min="5126" max="5126" width="53.42578125" style="1" customWidth="1"/>
    <col min="5127" max="5127" width="13.7109375" style="1" customWidth="1"/>
    <col min="5128" max="5128" width="8" style="1" customWidth="1"/>
    <col min="5129" max="5129" width="8.28515625" style="1" customWidth="1"/>
    <col min="5130" max="5130" width="14.140625" style="1" customWidth="1"/>
    <col min="5131" max="5131" width="10" style="1" customWidth="1"/>
    <col min="5132" max="5132" width="15.140625" style="1" customWidth="1"/>
    <col min="5133" max="5133" width="7.7109375" style="1" customWidth="1"/>
    <col min="5134" max="5134" width="11.85546875" style="1" customWidth="1"/>
    <col min="5135" max="5135" width="18.5703125" style="1" customWidth="1"/>
    <col min="5136" max="5136" width="10.42578125" style="1" customWidth="1"/>
    <col min="5137" max="5137" width="10.7109375" style="1" bestFit="1" customWidth="1"/>
    <col min="5138" max="5380" width="9.140625" style="1"/>
    <col min="5381" max="5381" width="5.42578125" style="1" customWidth="1"/>
    <col min="5382" max="5382" width="53.42578125" style="1" customWidth="1"/>
    <col min="5383" max="5383" width="13.7109375" style="1" customWidth="1"/>
    <col min="5384" max="5384" width="8" style="1" customWidth="1"/>
    <col min="5385" max="5385" width="8.28515625" style="1" customWidth="1"/>
    <col min="5386" max="5386" width="14.140625" style="1" customWidth="1"/>
    <col min="5387" max="5387" width="10" style="1" customWidth="1"/>
    <col min="5388" max="5388" width="15.140625" style="1" customWidth="1"/>
    <col min="5389" max="5389" width="7.7109375" style="1" customWidth="1"/>
    <col min="5390" max="5390" width="11.85546875" style="1" customWidth="1"/>
    <col min="5391" max="5391" width="18.5703125" style="1" customWidth="1"/>
    <col min="5392" max="5392" width="10.42578125" style="1" customWidth="1"/>
    <col min="5393" max="5393" width="10.7109375" style="1" bestFit="1" customWidth="1"/>
    <col min="5394" max="5636" width="9.140625" style="1"/>
    <col min="5637" max="5637" width="5.42578125" style="1" customWidth="1"/>
    <col min="5638" max="5638" width="53.42578125" style="1" customWidth="1"/>
    <col min="5639" max="5639" width="13.7109375" style="1" customWidth="1"/>
    <col min="5640" max="5640" width="8" style="1" customWidth="1"/>
    <col min="5641" max="5641" width="8.28515625" style="1" customWidth="1"/>
    <col min="5642" max="5642" width="14.140625" style="1" customWidth="1"/>
    <col min="5643" max="5643" width="10" style="1" customWidth="1"/>
    <col min="5644" max="5644" width="15.140625" style="1" customWidth="1"/>
    <col min="5645" max="5645" width="7.7109375" style="1" customWidth="1"/>
    <col min="5646" max="5646" width="11.85546875" style="1" customWidth="1"/>
    <col min="5647" max="5647" width="18.5703125" style="1" customWidth="1"/>
    <col min="5648" max="5648" width="10.42578125" style="1" customWidth="1"/>
    <col min="5649" max="5649" width="10.7109375" style="1" bestFit="1" customWidth="1"/>
    <col min="5650" max="5892" width="9.140625" style="1"/>
    <col min="5893" max="5893" width="5.42578125" style="1" customWidth="1"/>
    <col min="5894" max="5894" width="53.42578125" style="1" customWidth="1"/>
    <col min="5895" max="5895" width="13.7109375" style="1" customWidth="1"/>
    <col min="5896" max="5896" width="8" style="1" customWidth="1"/>
    <col min="5897" max="5897" width="8.28515625" style="1" customWidth="1"/>
    <col min="5898" max="5898" width="14.140625" style="1" customWidth="1"/>
    <col min="5899" max="5899" width="10" style="1" customWidth="1"/>
    <col min="5900" max="5900" width="15.140625" style="1" customWidth="1"/>
    <col min="5901" max="5901" width="7.7109375" style="1" customWidth="1"/>
    <col min="5902" max="5902" width="11.85546875" style="1" customWidth="1"/>
    <col min="5903" max="5903" width="18.5703125" style="1" customWidth="1"/>
    <col min="5904" max="5904" width="10.42578125" style="1" customWidth="1"/>
    <col min="5905" max="5905" width="10.7109375" style="1" bestFit="1" customWidth="1"/>
    <col min="5906" max="6148" width="9.140625" style="1"/>
    <col min="6149" max="6149" width="5.42578125" style="1" customWidth="1"/>
    <col min="6150" max="6150" width="53.42578125" style="1" customWidth="1"/>
    <col min="6151" max="6151" width="13.7109375" style="1" customWidth="1"/>
    <col min="6152" max="6152" width="8" style="1" customWidth="1"/>
    <col min="6153" max="6153" width="8.28515625" style="1" customWidth="1"/>
    <col min="6154" max="6154" width="14.140625" style="1" customWidth="1"/>
    <col min="6155" max="6155" width="10" style="1" customWidth="1"/>
    <col min="6156" max="6156" width="15.140625" style="1" customWidth="1"/>
    <col min="6157" max="6157" width="7.7109375" style="1" customWidth="1"/>
    <col min="6158" max="6158" width="11.85546875" style="1" customWidth="1"/>
    <col min="6159" max="6159" width="18.5703125" style="1" customWidth="1"/>
    <col min="6160" max="6160" width="10.42578125" style="1" customWidth="1"/>
    <col min="6161" max="6161" width="10.7109375" style="1" bestFit="1" customWidth="1"/>
    <col min="6162" max="6404" width="9.140625" style="1"/>
    <col min="6405" max="6405" width="5.42578125" style="1" customWidth="1"/>
    <col min="6406" max="6406" width="53.42578125" style="1" customWidth="1"/>
    <col min="6407" max="6407" width="13.7109375" style="1" customWidth="1"/>
    <col min="6408" max="6408" width="8" style="1" customWidth="1"/>
    <col min="6409" max="6409" width="8.28515625" style="1" customWidth="1"/>
    <col min="6410" max="6410" width="14.140625" style="1" customWidth="1"/>
    <col min="6411" max="6411" width="10" style="1" customWidth="1"/>
    <col min="6412" max="6412" width="15.140625" style="1" customWidth="1"/>
    <col min="6413" max="6413" width="7.7109375" style="1" customWidth="1"/>
    <col min="6414" max="6414" width="11.85546875" style="1" customWidth="1"/>
    <col min="6415" max="6415" width="18.5703125" style="1" customWidth="1"/>
    <col min="6416" max="6416" width="10.42578125" style="1" customWidth="1"/>
    <col min="6417" max="6417" width="10.7109375" style="1" bestFit="1" customWidth="1"/>
    <col min="6418" max="6660" width="9.140625" style="1"/>
    <col min="6661" max="6661" width="5.42578125" style="1" customWidth="1"/>
    <col min="6662" max="6662" width="53.42578125" style="1" customWidth="1"/>
    <col min="6663" max="6663" width="13.7109375" style="1" customWidth="1"/>
    <col min="6664" max="6664" width="8" style="1" customWidth="1"/>
    <col min="6665" max="6665" width="8.28515625" style="1" customWidth="1"/>
    <col min="6666" max="6666" width="14.140625" style="1" customWidth="1"/>
    <col min="6667" max="6667" width="10" style="1" customWidth="1"/>
    <col min="6668" max="6668" width="15.140625" style="1" customWidth="1"/>
    <col min="6669" max="6669" width="7.7109375" style="1" customWidth="1"/>
    <col min="6670" max="6670" width="11.85546875" style="1" customWidth="1"/>
    <col min="6671" max="6671" width="18.5703125" style="1" customWidth="1"/>
    <col min="6672" max="6672" width="10.42578125" style="1" customWidth="1"/>
    <col min="6673" max="6673" width="10.7109375" style="1" bestFit="1" customWidth="1"/>
    <col min="6674" max="6916" width="9.140625" style="1"/>
    <col min="6917" max="6917" width="5.42578125" style="1" customWidth="1"/>
    <col min="6918" max="6918" width="53.42578125" style="1" customWidth="1"/>
    <col min="6919" max="6919" width="13.7109375" style="1" customWidth="1"/>
    <col min="6920" max="6920" width="8" style="1" customWidth="1"/>
    <col min="6921" max="6921" width="8.28515625" style="1" customWidth="1"/>
    <col min="6922" max="6922" width="14.140625" style="1" customWidth="1"/>
    <col min="6923" max="6923" width="10" style="1" customWidth="1"/>
    <col min="6924" max="6924" width="15.140625" style="1" customWidth="1"/>
    <col min="6925" max="6925" width="7.7109375" style="1" customWidth="1"/>
    <col min="6926" max="6926" width="11.85546875" style="1" customWidth="1"/>
    <col min="6927" max="6927" width="18.5703125" style="1" customWidth="1"/>
    <col min="6928" max="6928" width="10.42578125" style="1" customWidth="1"/>
    <col min="6929" max="6929" width="10.7109375" style="1" bestFit="1" customWidth="1"/>
    <col min="6930" max="7172" width="9.140625" style="1"/>
    <col min="7173" max="7173" width="5.42578125" style="1" customWidth="1"/>
    <col min="7174" max="7174" width="53.42578125" style="1" customWidth="1"/>
    <col min="7175" max="7175" width="13.7109375" style="1" customWidth="1"/>
    <col min="7176" max="7176" width="8" style="1" customWidth="1"/>
    <col min="7177" max="7177" width="8.28515625" style="1" customWidth="1"/>
    <col min="7178" max="7178" width="14.140625" style="1" customWidth="1"/>
    <col min="7179" max="7179" width="10" style="1" customWidth="1"/>
    <col min="7180" max="7180" width="15.140625" style="1" customWidth="1"/>
    <col min="7181" max="7181" width="7.7109375" style="1" customWidth="1"/>
    <col min="7182" max="7182" width="11.85546875" style="1" customWidth="1"/>
    <col min="7183" max="7183" width="18.5703125" style="1" customWidth="1"/>
    <col min="7184" max="7184" width="10.42578125" style="1" customWidth="1"/>
    <col min="7185" max="7185" width="10.7109375" style="1" bestFit="1" customWidth="1"/>
    <col min="7186" max="7428" width="9.140625" style="1"/>
    <col min="7429" max="7429" width="5.42578125" style="1" customWidth="1"/>
    <col min="7430" max="7430" width="53.42578125" style="1" customWidth="1"/>
    <col min="7431" max="7431" width="13.7109375" style="1" customWidth="1"/>
    <col min="7432" max="7432" width="8" style="1" customWidth="1"/>
    <col min="7433" max="7433" width="8.28515625" style="1" customWidth="1"/>
    <col min="7434" max="7434" width="14.140625" style="1" customWidth="1"/>
    <col min="7435" max="7435" width="10" style="1" customWidth="1"/>
    <col min="7436" max="7436" width="15.140625" style="1" customWidth="1"/>
    <col min="7437" max="7437" width="7.7109375" style="1" customWidth="1"/>
    <col min="7438" max="7438" width="11.85546875" style="1" customWidth="1"/>
    <col min="7439" max="7439" width="18.5703125" style="1" customWidth="1"/>
    <col min="7440" max="7440" width="10.42578125" style="1" customWidth="1"/>
    <col min="7441" max="7441" width="10.7109375" style="1" bestFit="1" customWidth="1"/>
    <col min="7442" max="7684" width="9.140625" style="1"/>
    <col min="7685" max="7685" width="5.42578125" style="1" customWidth="1"/>
    <col min="7686" max="7686" width="53.42578125" style="1" customWidth="1"/>
    <col min="7687" max="7687" width="13.7109375" style="1" customWidth="1"/>
    <col min="7688" max="7688" width="8" style="1" customWidth="1"/>
    <col min="7689" max="7689" width="8.28515625" style="1" customWidth="1"/>
    <col min="7690" max="7690" width="14.140625" style="1" customWidth="1"/>
    <col min="7691" max="7691" width="10" style="1" customWidth="1"/>
    <col min="7692" max="7692" width="15.140625" style="1" customWidth="1"/>
    <col min="7693" max="7693" width="7.7109375" style="1" customWidth="1"/>
    <col min="7694" max="7694" width="11.85546875" style="1" customWidth="1"/>
    <col min="7695" max="7695" width="18.5703125" style="1" customWidth="1"/>
    <col min="7696" max="7696" width="10.42578125" style="1" customWidth="1"/>
    <col min="7697" max="7697" width="10.7109375" style="1" bestFit="1" customWidth="1"/>
    <col min="7698" max="7940" width="9.140625" style="1"/>
    <col min="7941" max="7941" width="5.42578125" style="1" customWidth="1"/>
    <col min="7942" max="7942" width="53.42578125" style="1" customWidth="1"/>
    <col min="7943" max="7943" width="13.7109375" style="1" customWidth="1"/>
    <col min="7944" max="7944" width="8" style="1" customWidth="1"/>
    <col min="7945" max="7945" width="8.28515625" style="1" customWidth="1"/>
    <col min="7946" max="7946" width="14.140625" style="1" customWidth="1"/>
    <col min="7947" max="7947" width="10" style="1" customWidth="1"/>
    <col min="7948" max="7948" width="15.140625" style="1" customWidth="1"/>
    <col min="7949" max="7949" width="7.7109375" style="1" customWidth="1"/>
    <col min="7950" max="7950" width="11.85546875" style="1" customWidth="1"/>
    <col min="7951" max="7951" width="18.5703125" style="1" customWidth="1"/>
    <col min="7952" max="7952" width="10.42578125" style="1" customWidth="1"/>
    <col min="7953" max="7953" width="10.7109375" style="1" bestFit="1" customWidth="1"/>
    <col min="7954" max="8196" width="9.140625" style="1"/>
    <col min="8197" max="8197" width="5.42578125" style="1" customWidth="1"/>
    <col min="8198" max="8198" width="53.42578125" style="1" customWidth="1"/>
    <col min="8199" max="8199" width="13.7109375" style="1" customWidth="1"/>
    <col min="8200" max="8200" width="8" style="1" customWidth="1"/>
    <col min="8201" max="8201" width="8.28515625" style="1" customWidth="1"/>
    <col min="8202" max="8202" width="14.140625" style="1" customWidth="1"/>
    <col min="8203" max="8203" width="10" style="1" customWidth="1"/>
    <col min="8204" max="8204" width="15.140625" style="1" customWidth="1"/>
    <col min="8205" max="8205" width="7.7109375" style="1" customWidth="1"/>
    <col min="8206" max="8206" width="11.85546875" style="1" customWidth="1"/>
    <col min="8207" max="8207" width="18.5703125" style="1" customWidth="1"/>
    <col min="8208" max="8208" width="10.42578125" style="1" customWidth="1"/>
    <col min="8209" max="8209" width="10.7109375" style="1" bestFit="1" customWidth="1"/>
    <col min="8210" max="8452" width="9.140625" style="1"/>
    <col min="8453" max="8453" width="5.42578125" style="1" customWidth="1"/>
    <col min="8454" max="8454" width="53.42578125" style="1" customWidth="1"/>
    <col min="8455" max="8455" width="13.7109375" style="1" customWidth="1"/>
    <col min="8456" max="8456" width="8" style="1" customWidth="1"/>
    <col min="8457" max="8457" width="8.28515625" style="1" customWidth="1"/>
    <col min="8458" max="8458" width="14.140625" style="1" customWidth="1"/>
    <col min="8459" max="8459" width="10" style="1" customWidth="1"/>
    <col min="8460" max="8460" width="15.140625" style="1" customWidth="1"/>
    <col min="8461" max="8461" width="7.7109375" style="1" customWidth="1"/>
    <col min="8462" max="8462" width="11.85546875" style="1" customWidth="1"/>
    <col min="8463" max="8463" width="18.5703125" style="1" customWidth="1"/>
    <col min="8464" max="8464" width="10.42578125" style="1" customWidth="1"/>
    <col min="8465" max="8465" width="10.7109375" style="1" bestFit="1" customWidth="1"/>
    <col min="8466" max="8708" width="9.140625" style="1"/>
    <col min="8709" max="8709" width="5.42578125" style="1" customWidth="1"/>
    <col min="8710" max="8710" width="53.42578125" style="1" customWidth="1"/>
    <col min="8711" max="8711" width="13.7109375" style="1" customWidth="1"/>
    <col min="8712" max="8712" width="8" style="1" customWidth="1"/>
    <col min="8713" max="8713" width="8.28515625" style="1" customWidth="1"/>
    <col min="8714" max="8714" width="14.140625" style="1" customWidth="1"/>
    <col min="8715" max="8715" width="10" style="1" customWidth="1"/>
    <col min="8716" max="8716" width="15.140625" style="1" customWidth="1"/>
    <col min="8717" max="8717" width="7.7109375" style="1" customWidth="1"/>
    <col min="8718" max="8718" width="11.85546875" style="1" customWidth="1"/>
    <col min="8719" max="8719" width="18.5703125" style="1" customWidth="1"/>
    <col min="8720" max="8720" width="10.42578125" style="1" customWidth="1"/>
    <col min="8721" max="8721" width="10.7109375" style="1" bestFit="1" customWidth="1"/>
    <col min="8722" max="8964" width="9.140625" style="1"/>
    <col min="8965" max="8965" width="5.42578125" style="1" customWidth="1"/>
    <col min="8966" max="8966" width="53.42578125" style="1" customWidth="1"/>
    <col min="8967" max="8967" width="13.7109375" style="1" customWidth="1"/>
    <col min="8968" max="8968" width="8" style="1" customWidth="1"/>
    <col min="8969" max="8969" width="8.28515625" style="1" customWidth="1"/>
    <col min="8970" max="8970" width="14.140625" style="1" customWidth="1"/>
    <col min="8971" max="8971" width="10" style="1" customWidth="1"/>
    <col min="8972" max="8972" width="15.140625" style="1" customWidth="1"/>
    <col min="8973" max="8973" width="7.7109375" style="1" customWidth="1"/>
    <col min="8974" max="8974" width="11.85546875" style="1" customWidth="1"/>
    <col min="8975" max="8975" width="18.5703125" style="1" customWidth="1"/>
    <col min="8976" max="8976" width="10.42578125" style="1" customWidth="1"/>
    <col min="8977" max="8977" width="10.7109375" style="1" bestFit="1" customWidth="1"/>
    <col min="8978" max="9220" width="9.140625" style="1"/>
    <col min="9221" max="9221" width="5.42578125" style="1" customWidth="1"/>
    <col min="9222" max="9222" width="53.42578125" style="1" customWidth="1"/>
    <col min="9223" max="9223" width="13.7109375" style="1" customWidth="1"/>
    <col min="9224" max="9224" width="8" style="1" customWidth="1"/>
    <col min="9225" max="9225" width="8.28515625" style="1" customWidth="1"/>
    <col min="9226" max="9226" width="14.140625" style="1" customWidth="1"/>
    <col min="9227" max="9227" width="10" style="1" customWidth="1"/>
    <col min="9228" max="9228" width="15.140625" style="1" customWidth="1"/>
    <col min="9229" max="9229" width="7.7109375" style="1" customWidth="1"/>
    <col min="9230" max="9230" width="11.85546875" style="1" customWidth="1"/>
    <col min="9231" max="9231" width="18.5703125" style="1" customWidth="1"/>
    <col min="9232" max="9232" width="10.42578125" style="1" customWidth="1"/>
    <col min="9233" max="9233" width="10.7109375" style="1" bestFit="1" customWidth="1"/>
    <col min="9234" max="9476" width="9.140625" style="1"/>
    <col min="9477" max="9477" width="5.42578125" style="1" customWidth="1"/>
    <col min="9478" max="9478" width="53.42578125" style="1" customWidth="1"/>
    <col min="9479" max="9479" width="13.7109375" style="1" customWidth="1"/>
    <col min="9480" max="9480" width="8" style="1" customWidth="1"/>
    <col min="9481" max="9481" width="8.28515625" style="1" customWidth="1"/>
    <col min="9482" max="9482" width="14.140625" style="1" customWidth="1"/>
    <col min="9483" max="9483" width="10" style="1" customWidth="1"/>
    <col min="9484" max="9484" width="15.140625" style="1" customWidth="1"/>
    <col min="9485" max="9485" width="7.7109375" style="1" customWidth="1"/>
    <col min="9486" max="9486" width="11.85546875" style="1" customWidth="1"/>
    <col min="9487" max="9487" width="18.5703125" style="1" customWidth="1"/>
    <col min="9488" max="9488" width="10.42578125" style="1" customWidth="1"/>
    <col min="9489" max="9489" width="10.7109375" style="1" bestFit="1" customWidth="1"/>
    <col min="9490" max="9732" width="9.140625" style="1"/>
    <col min="9733" max="9733" width="5.42578125" style="1" customWidth="1"/>
    <col min="9734" max="9734" width="53.42578125" style="1" customWidth="1"/>
    <col min="9735" max="9735" width="13.7109375" style="1" customWidth="1"/>
    <col min="9736" max="9736" width="8" style="1" customWidth="1"/>
    <col min="9737" max="9737" width="8.28515625" style="1" customWidth="1"/>
    <col min="9738" max="9738" width="14.140625" style="1" customWidth="1"/>
    <col min="9739" max="9739" width="10" style="1" customWidth="1"/>
    <col min="9740" max="9740" width="15.140625" style="1" customWidth="1"/>
    <col min="9741" max="9741" width="7.7109375" style="1" customWidth="1"/>
    <col min="9742" max="9742" width="11.85546875" style="1" customWidth="1"/>
    <col min="9743" max="9743" width="18.5703125" style="1" customWidth="1"/>
    <col min="9744" max="9744" width="10.42578125" style="1" customWidth="1"/>
    <col min="9745" max="9745" width="10.7109375" style="1" bestFit="1" customWidth="1"/>
    <col min="9746" max="9988" width="9.140625" style="1"/>
    <col min="9989" max="9989" width="5.42578125" style="1" customWidth="1"/>
    <col min="9990" max="9990" width="53.42578125" style="1" customWidth="1"/>
    <col min="9991" max="9991" width="13.7109375" style="1" customWidth="1"/>
    <col min="9992" max="9992" width="8" style="1" customWidth="1"/>
    <col min="9993" max="9993" width="8.28515625" style="1" customWidth="1"/>
    <col min="9994" max="9994" width="14.140625" style="1" customWidth="1"/>
    <col min="9995" max="9995" width="10" style="1" customWidth="1"/>
    <col min="9996" max="9996" width="15.140625" style="1" customWidth="1"/>
    <col min="9997" max="9997" width="7.7109375" style="1" customWidth="1"/>
    <col min="9998" max="9998" width="11.85546875" style="1" customWidth="1"/>
    <col min="9999" max="9999" width="18.5703125" style="1" customWidth="1"/>
    <col min="10000" max="10000" width="10.42578125" style="1" customWidth="1"/>
    <col min="10001" max="10001" width="10.7109375" style="1" bestFit="1" customWidth="1"/>
    <col min="10002" max="10244" width="9.140625" style="1"/>
    <col min="10245" max="10245" width="5.42578125" style="1" customWidth="1"/>
    <col min="10246" max="10246" width="53.42578125" style="1" customWidth="1"/>
    <col min="10247" max="10247" width="13.7109375" style="1" customWidth="1"/>
    <col min="10248" max="10248" width="8" style="1" customWidth="1"/>
    <col min="10249" max="10249" width="8.28515625" style="1" customWidth="1"/>
    <col min="10250" max="10250" width="14.140625" style="1" customWidth="1"/>
    <col min="10251" max="10251" width="10" style="1" customWidth="1"/>
    <col min="10252" max="10252" width="15.140625" style="1" customWidth="1"/>
    <col min="10253" max="10253" width="7.7109375" style="1" customWidth="1"/>
    <col min="10254" max="10254" width="11.85546875" style="1" customWidth="1"/>
    <col min="10255" max="10255" width="18.5703125" style="1" customWidth="1"/>
    <col min="10256" max="10256" width="10.42578125" style="1" customWidth="1"/>
    <col min="10257" max="10257" width="10.7109375" style="1" bestFit="1" customWidth="1"/>
    <col min="10258" max="10500" width="9.140625" style="1"/>
    <col min="10501" max="10501" width="5.42578125" style="1" customWidth="1"/>
    <col min="10502" max="10502" width="53.42578125" style="1" customWidth="1"/>
    <col min="10503" max="10503" width="13.7109375" style="1" customWidth="1"/>
    <col min="10504" max="10504" width="8" style="1" customWidth="1"/>
    <col min="10505" max="10505" width="8.28515625" style="1" customWidth="1"/>
    <col min="10506" max="10506" width="14.140625" style="1" customWidth="1"/>
    <col min="10507" max="10507" width="10" style="1" customWidth="1"/>
    <col min="10508" max="10508" width="15.140625" style="1" customWidth="1"/>
    <col min="10509" max="10509" width="7.7109375" style="1" customWidth="1"/>
    <col min="10510" max="10510" width="11.85546875" style="1" customWidth="1"/>
    <col min="10511" max="10511" width="18.5703125" style="1" customWidth="1"/>
    <col min="10512" max="10512" width="10.42578125" style="1" customWidth="1"/>
    <col min="10513" max="10513" width="10.7109375" style="1" bestFit="1" customWidth="1"/>
    <col min="10514" max="10756" width="9.140625" style="1"/>
    <col min="10757" max="10757" width="5.42578125" style="1" customWidth="1"/>
    <col min="10758" max="10758" width="53.42578125" style="1" customWidth="1"/>
    <col min="10759" max="10759" width="13.7109375" style="1" customWidth="1"/>
    <col min="10760" max="10760" width="8" style="1" customWidth="1"/>
    <col min="10761" max="10761" width="8.28515625" style="1" customWidth="1"/>
    <col min="10762" max="10762" width="14.140625" style="1" customWidth="1"/>
    <col min="10763" max="10763" width="10" style="1" customWidth="1"/>
    <col min="10764" max="10764" width="15.140625" style="1" customWidth="1"/>
    <col min="10765" max="10765" width="7.7109375" style="1" customWidth="1"/>
    <col min="10766" max="10766" width="11.85546875" style="1" customWidth="1"/>
    <col min="10767" max="10767" width="18.5703125" style="1" customWidth="1"/>
    <col min="10768" max="10768" width="10.42578125" style="1" customWidth="1"/>
    <col min="10769" max="10769" width="10.7109375" style="1" bestFit="1" customWidth="1"/>
    <col min="10770" max="11012" width="9.140625" style="1"/>
    <col min="11013" max="11013" width="5.42578125" style="1" customWidth="1"/>
    <col min="11014" max="11014" width="53.42578125" style="1" customWidth="1"/>
    <col min="11015" max="11015" width="13.7109375" style="1" customWidth="1"/>
    <col min="11016" max="11016" width="8" style="1" customWidth="1"/>
    <col min="11017" max="11017" width="8.28515625" style="1" customWidth="1"/>
    <col min="11018" max="11018" width="14.140625" style="1" customWidth="1"/>
    <col min="11019" max="11019" width="10" style="1" customWidth="1"/>
    <col min="11020" max="11020" width="15.140625" style="1" customWidth="1"/>
    <col min="11021" max="11021" width="7.7109375" style="1" customWidth="1"/>
    <col min="11022" max="11022" width="11.85546875" style="1" customWidth="1"/>
    <col min="11023" max="11023" width="18.5703125" style="1" customWidth="1"/>
    <col min="11024" max="11024" width="10.42578125" style="1" customWidth="1"/>
    <col min="11025" max="11025" width="10.7109375" style="1" bestFit="1" customWidth="1"/>
    <col min="11026" max="11268" width="9.140625" style="1"/>
    <col min="11269" max="11269" width="5.42578125" style="1" customWidth="1"/>
    <col min="11270" max="11270" width="53.42578125" style="1" customWidth="1"/>
    <col min="11271" max="11271" width="13.7109375" style="1" customWidth="1"/>
    <col min="11272" max="11272" width="8" style="1" customWidth="1"/>
    <col min="11273" max="11273" width="8.28515625" style="1" customWidth="1"/>
    <col min="11274" max="11274" width="14.140625" style="1" customWidth="1"/>
    <col min="11275" max="11275" width="10" style="1" customWidth="1"/>
    <col min="11276" max="11276" width="15.140625" style="1" customWidth="1"/>
    <col min="11277" max="11277" width="7.7109375" style="1" customWidth="1"/>
    <col min="11278" max="11278" width="11.85546875" style="1" customWidth="1"/>
    <col min="11279" max="11279" width="18.5703125" style="1" customWidth="1"/>
    <col min="11280" max="11280" width="10.42578125" style="1" customWidth="1"/>
    <col min="11281" max="11281" width="10.7109375" style="1" bestFit="1" customWidth="1"/>
    <col min="11282" max="11524" width="9.140625" style="1"/>
    <col min="11525" max="11525" width="5.42578125" style="1" customWidth="1"/>
    <col min="11526" max="11526" width="53.42578125" style="1" customWidth="1"/>
    <col min="11527" max="11527" width="13.7109375" style="1" customWidth="1"/>
    <col min="11528" max="11528" width="8" style="1" customWidth="1"/>
    <col min="11529" max="11529" width="8.28515625" style="1" customWidth="1"/>
    <col min="11530" max="11530" width="14.140625" style="1" customWidth="1"/>
    <col min="11531" max="11531" width="10" style="1" customWidth="1"/>
    <col min="11532" max="11532" width="15.140625" style="1" customWidth="1"/>
    <col min="11533" max="11533" width="7.7109375" style="1" customWidth="1"/>
    <col min="11534" max="11534" width="11.85546875" style="1" customWidth="1"/>
    <col min="11535" max="11535" width="18.5703125" style="1" customWidth="1"/>
    <col min="11536" max="11536" width="10.42578125" style="1" customWidth="1"/>
    <col min="11537" max="11537" width="10.7109375" style="1" bestFit="1" customWidth="1"/>
    <col min="11538" max="11780" width="9.140625" style="1"/>
    <col min="11781" max="11781" width="5.42578125" style="1" customWidth="1"/>
    <col min="11782" max="11782" width="53.42578125" style="1" customWidth="1"/>
    <col min="11783" max="11783" width="13.7109375" style="1" customWidth="1"/>
    <col min="11784" max="11784" width="8" style="1" customWidth="1"/>
    <col min="11785" max="11785" width="8.28515625" style="1" customWidth="1"/>
    <col min="11786" max="11786" width="14.140625" style="1" customWidth="1"/>
    <col min="11787" max="11787" width="10" style="1" customWidth="1"/>
    <col min="11788" max="11788" width="15.140625" style="1" customWidth="1"/>
    <col min="11789" max="11789" width="7.7109375" style="1" customWidth="1"/>
    <col min="11790" max="11790" width="11.85546875" style="1" customWidth="1"/>
    <col min="11791" max="11791" width="18.5703125" style="1" customWidth="1"/>
    <col min="11792" max="11792" width="10.42578125" style="1" customWidth="1"/>
    <col min="11793" max="11793" width="10.7109375" style="1" bestFit="1" customWidth="1"/>
    <col min="11794" max="12036" width="9.140625" style="1"/>
    <col min="12037" max="12037" width="5.42578125" style="1" customWidth="1"/>
    <col min="12038" max="12038" width="53.42578125" style="1" customWidth="1"/>
    <col min="12039" max="12039" width="13.7109375" style="1" customWidth="1"/>
    <col min="12040" max="12040" width="8" style="1" customWidth="1"/>
    <col min="12041" max="12041" width="8.28515625" style="1" customWidth="1"/>
    <col min="12042" max="12042" width="14.140625" style="1" customWidth="1"/>
    <col min="12043" max="12043" width="10" style="1" customWidth="1"/>
    <col min="12044" max="12044" width="15.140625" style="1" customWidth="1"/>
    <col min="12045" max="12045" width="7.7109375" style="1" customWidth="1"/>
    <col min="12046" max="12046" width="11.85546875" style="1" customWidth="1"/>
    <col min="12047" max="12047" width="18.5703125" style="1" customWidth="1"/>
    <col min="12048" max="12048" width="10.42578125" style="1" customWidth="1"/>
    <col min="12049" max="12049" width="10.7109375" style="1" bestFit="1" customWidth="1"/>
    <col min="12050" max="12292" width="9.140625" style="1"/>
    <col min="12293" max="12293" width="5.42578125" style="1" customWidth="1"/>
    <col min="12294" max="12294" width="53.42578125" style="1" customWidth="1"/>
    <col min="12295" max="12295" width="13.7109375" style="1" customWidth="1"/>
    <col min="12296" max="12296" width="8" style="1" customWidth="1"/>
    <col min="12297" max="12297" width="8.28515625" style="1" customWidth="1"/>
    <col min="12298" max="12298" width="14.140625" style="1" customWidth="1"/>
    <col min="12299" max="12299" width="10" style="1" customWidth="1"/>
    <col min="12300" max="12300" width="15.140625" style="1" customWidth="1"/>
    <col min="12301" max="12301" width="7.7109375" style="1" customWidth="1"/>
    <col min="12302" max="12302" width="11.85546875" style="1" customWidth="1"/>
    <col min="12303" max="12303" width="18.5703125" style="1" customWidth="1"/>
    <col min="12304" max="12304" width="10.42578125" style="1" customWidth="1"/>
    <col min="12305" max="12305" width="10.7109375" style="1" bestFit="1" customWidth="1"/>
    <col min="12306" max="12548" width="9.140625" style="1"/>
    <col min="12549" max="12549" width="5.42578125" style="1" customWidth="1"/>
    <col min="12550" max="12550" width="53.42578125" style="1" customWidth="1"/>
    <col min="12551" max="12551" width="13.7109375" style="1" customWidth="1"/>
    <col min="12552" max="12552" width="8" style="1" customWidth="1"/>
    <col min="12553" max="12553" width="8.28515625" style="1" customWidth="1"/>
    <col min="12554" max="12554" width="14.140625" style="1" customWidth="1"/>
    <col min="12555" max="12555" width="10" style="1" customWidth="1"/>
    <col min="12556" max="12556" width="15.140625" style="1" customWidth="1"/>
    <col min="12557" max="12557" width="7.7109375" style="1" customWidth="1"/>
    <col min="12558" max="12558" width="11.85546875" style="1" customWidth="1"/>
    <col min="12559" max="12559" width="18.5703125" style="1" customWidth="1"/>
    <col min="12560" max="12560" width="10.42578125" style="1" customWidth="1"/>
    <col min="12561" max="12561" width="10.7109375" style="1" bestFit="1" customWidth="1"/>
    <col min="12562" max="12804" width="9.140625" style="1"/>
    <col min="12805" max="12805" width="5.42578125" style="1" customWidth="1"/>
    <col min="12806" max="12806" width="53.42578125" style="1" customWidth="1"/>
    <col min="12807" max="12807" width="13.7109375" style="1" customWidth="1"/>
    <col min="12808" max="12808" width="8" style="1" customWidth="1"/>
    <col min="12809" max="12809" width="8.28515625" style="1" customWidth="1"/>
    <col min="12810" max="12810" width="14.140625" style="1" customWidth="1"/>
    <col min="12811" max="12811" width="10" style="1" customWidth="1"/>
    <col min="12812" max="12812" width="15.140625" style="1" customWidth="1"/>
    <col min="12813" max="12813" width="7.7109375" style="1" customWidth="1"/>
    <col min="12814" max="12814" width="11.85546875" style="1" customWidth="1"/>
    <col min="12815" max="12815" width="18.5703125" style="1" customWidth="1"/>
    <col min="12816" max="12816" width="10.42578125" style="1" customWidth="1"/>
    <col min="12817" max="12817" width="10.7109375" style="1" bestFit="1" customWidth="1"/>
    <col min="12818" max="13060" width="9.140625" style="1"/>
    <col min="13061" max="13061" width="5.42578125" style="1" customWidth="1"/>
    <col min="13062" max="13062" width="53.42578125" style="1" customWidth="1"/>
    <col min="13063" max="13063" width="13.7109375" style="1" customWidth="1"/>
    <col min="13064" max="13064" width="8" style="1" customWidth="1"/>
    <col min="13065" max="13065" width="8.28515625" style="1" customWidth="1"/>
    <col min="13066" max="13066" width="14.140625" style="1" customWidth="1"/>
    <col min="13067" max="13067" width="10" style="1" customWidth="1"/>
    <col min="13068" max="13068" width="15.140625" style="1" customWidth="1"/>
    <col min="13069" max="13069" width="7.7109375" style="1" customWidth="1"/>
    <col min="13070" max="13070" width="11.85546875" style="1" customWidth="1"/>
    <col min="13071" max="13071" width="18.5703125" style="1" customWidth="1"/>
    <col min="13072" max="13072" width="10.42578125" style="1" customWidth="1"/>
    <col min="13073" max="13073" width="10.7109375" style="1" bestFit="1" customWidth="1"/>
    <col min="13074" max="13316" width="9.140625" style="1"/>
    <col min="13317" max="13317" width="5.42578125" style="1" customWidth="1"/>
    <col min="13318" max="13318" width="53.42578125" style="1" customWidth="1"/>
    <col min="13319" max="13319" width="13.7109375" style="1" customWidth="1"/>
    <col min="13320" max="13320" width="8" style="1" customWidth="1"/>
    <col min="13321" max="13321" width="8.28515625" style="1" customWidth="1"/>
    <col min="13322" max="13322" width="14.140625" style="1" customWidth="1"/>
    <col min="13323" max="13323" width="10" style="1" customWidth="1"/>
    <col min="13324" max="13324" width="15.140625" style="1" customWidth="1"/>
    <col min="13325" max="13325" width="7.7109375" style="1" customWidth="1"/>
    <col min="13326" max="13326" width="11.85546875" style="1" customWidth="1"/>
    <col min="13327" max="13327" width="18.5703125" style="1" customWidth="1"/>
    <col min="13328" max="13328" width="10.42578125" style="1" customWidth="1"/>
    <col min="13329" max="13329" width="10.7109375" style="1" bestFit="1" customWidth="1"/>
    <col min="13330" max="13572" width="9.140625" style="1"/>
    <col min="13573" max="13573" width="5.42578125" style="1" customWidth="1"/>
    <col min="13574" max="13574" width="53.42578125" style="1" customWidth="1"/>
    <col min="13575" max="13575" width="13.7109375" style="1" customWidth="1"/>
    <col min="13576" max="13576" width="8" style="1" customWidth="1"/>
    <col min="13577" max="13577" width="8.28515625" style="1" customWidth="1"/>
    <col min="13578" max="13578" width="14.140625" style="1" customWidth="1"/>
    <col min="13579" max="13579" width="10" style="1" customWidth="1"/>
    <col min="13580" max="13580" width="15.140625" style="1" customWidth="1"/>
    <col min="13581" max="13581" width="7.7109375" style="1" customWidth="1"/>
    <col min="13582" max="13582" width="11.85546875" style="1" customWidth="1"/>
    <col min="13583" max="13583" width="18.5703125" style="1" customWidth="1"/>
    <col min="13584" max="13584" width="10.42578125" style="1" customWidth="1"/>
    <col min="13585" max="13585" width="10.7109375" style="1" bestFit="1" customWidth="1"/>
    <col min="13586" max="13828" width="9.140625" style="1"/>
    <col min="13829" max="13829" width="5.42578125" style="1" customWidth="1"/>
    <col min="13830" max="13830" width="53.42578125" style="1" customWidth="1"/>
    <col min="13831" max="13831" width="13.7109375" style="1" customWidth="1"/>
    <col min="13832" max="13832" width="8" style="1" customWidth="1"/>
    <col min="13833" max="13833" width="8.28515625" style="1" customWidth="1"/>
    <col min="13834" max="13834" width="14.140625" style="1" customWidth="1"/>
    <col min="13835" max="13835" width="10" style="1" customWidth="1"/>
    <col min="13836" max="13836" width="15.140625" style="1" customWidth="1"/>
    <col min="13837" max="13837" width="7.7109375" style="1" customWidth="1"/>
    <col min="13838" max="13838" width="11.85546875" style="1" customWidth="1"/>
    <col min="13839" max="13839" width="18.5703125" style="1" customWidth="1"/>
    <col min="13840" max="13840" width="10.42578125" style="1" customWidth="1"/>
    <col min="13841" max="13841" width="10.7109375" style="1" bestFit="1" customWidth="1"/>
    <col min="13842" max="14084" width="9.140625" style="1"/>
    <col min="14085" max="14085" width="5.42578125" style="1" customWidth="1"/>
    <col min="14086" max="14086" width="53.42578125" style="1" customWidth="1"/>
    <col min="14087" max="14087" width="13.7109375" style="1" customWidth="1"/>
    <col min="14088" max="14088" width="8" style="1" customWidth="1"/>
    <col min="14089" max="14089" width="8.28515625" style="1" customWidth="1"/>
    <col min="14090" max="14090" width="14.140625" style="1" customWidth="1"/>
    <col min="14091" max="14091" width="10" style="1" customWidth="1"/>
    <col min="14092" max="14092" width="15.140625" style="1" customWidth="1"/>
    <col min="14093" max="14093" width="7.7109375" style="1" customWidth="1"/>
    <col min="14094" max="14094" width="11.85546875" style="1" customWidth="1"/>
    <col min="14095" max="14095" width="18.5703125" style="1" customWidth="1"/>
    <col min="14096" max="14096" width="10.42578125" style="1" customWidth="1"/>
    <col min="14097" max="14097" width="10.7109375" style="1" bestFit="1" customWidth="1"/>
    <col min="14098" max="14340" width="9.140625" style="1"/>
    <col min="14341" max="14341" width="5.42578125" style="1" customWidth="1"/>
    <col min="14342" max="14342" width="53.42578125" style="1" customWidth="1"/>
    <col min="14343" max="14343" width="13.7109375" style="1" customWidth="1"/>
    <col min="14344" max="14344" width="8" style="1" customWidth="1"/>
    <col min="14345" max="14345" width="8.28515625" style="1" customWidth="1"/>
    <col min="14346" max="14346" width="14.140625" style="1" customWidth="1"/>
    <col min="14347" max="14347" width="10" style="1" customWidth="1"/>
    <col min="14348" max="14348" width="15.140625" style="1" customWidth="1"/>
    <col min="14349" max="14349" width="7.7109375" style="1" customWidth="1"/>
    <col min="14350" max="14350" width="11.85546875" style="1" customWidth="1"/>
    <col min="14351" max="14351" width="18.5703125" style="1" customWidth="1"/>
    <col min="14352" max="14352" width="10.42578125" style="1" customWidth="1"/>
    <col min="14353" max="14353" width="10.7109375" style="1" bestFit="1" customWidth="1"/>
    <col min="14354" max="14596" width="9.140625" style="1"/>
    <col min="14597" max="14597" width="5.42578125" style="1" customWidth="1"/>
    <col min="14598" max="14598" width="53.42578125" style="1" customWidth="1"/>
    <col min="14599" max="14599" width="13.7109375" style="1" customWidth="1"/>
    <col min="14600" max="14600" width="8" style="1" customWidth="1"/>
    <col min="14601" max="14601" width="8.28515625" style="1" customWidth="1"/>
    <col min="14602" max="14602" width="14.140625" style="1" customWidth="1"/>
    <col min="14603" max="14603" width="10" style="1" customWidth="1"/>
    <col min="14604" max="14604" width="15.140625" style="1" customWidth="1"/>
    <col min="14605" max="14605" width="7.7109375" style="1" customWidth="1"/>
    <col min="14606" max="14606" width="11.85546875" style="1" customWidth="1"/>
    <col min="14607" max="14607" width="18.5703125" style="1" customWidth="1"/>
    <col min="14608" max="14608" width="10.42578125" style="1" customWidth="1"/>
    <col min="14609" max="14609" width="10.7109375" style="1" bestFit="1" customWidth="1"/>
    <col min="14610" max="14852" width="9.140625" style="1"/>
    <col min="14853" max="14853" width="5.42578125" style="1" customWidth="1"/>
    <col min="14854" max="14854" width="53.42578125" style="1" customWidth="1"/>
    <col min="14855" max="14855" width="13.7109375" style="1" customWidth="1"/>
    <col min="14856" max="14856" width="8" style="1" customWidth="1"/>
    <col min="14857" max="14857" width="8.28515625" style="1" customWidth="1"/>
    <col min="14858" max="14858" width="14.140625" style="1" customWidth="1"/>
    <col min="14859" max="14859" width="10" style="1" customWidth="1"/>
    <col min="14860" max="14860" width="15.140625" style="1" customWidth="1"/>
    <col min="14861" max="14861" width="7.7109375" style="1" customWidth="1"/>
    <col min="14862" max="14862" width="11.85546875" style="1" customWidth="1"/>
    <col min="14863" max="14863" width="18.5703125" style="1" customWidth="1"/>
    <col min="14864" max="14864" width="10.42578125" style="1" customWidth="1"/>
    <col min="14865" max="14865" width="10.7109375" style="1" bestFit="1" customWidth="1"/>
    <col min="14866" max="15108" width="9.140625" style="1"/>
    <col min="15109" max="15109" width="5.42578125" style="1" customWidth="1"/>
    <col min="15110" max="15110" width="53.42578125" style="1" customWidth="1"/>
    <col min="15111" max="15111" width="13.7109375" style="1" customWidth="1"/>
    <col min="15112" max="15112" width="8" style="1" customWidth="1"/>
    <col min="15113" max="15113" width="8.28515625" style="1" customWidth="1"/>
    <col min="15114" max="15114" width="14.140625" style="1" customWidth="1"/>
    <col min="15115" max="15115" width="10" style="1" customWidth="1"/>
    <col min="15116" max="15116" width="15.140625" style="1" customWidth="1"/>
    <col min="15117" max="15117" width="7.7109375" style="1" customWidth="1"/>
    <col min="15118" max="15118" width="11.85546875" style="1" customWidth="1"/>
    <col min="15119" max="15119" width="18.5703125" style="1" customWidth="1"/>
    <col min="15120" max="15120" width="10.42578125" style="1" customWidth="1"/>
    <col min="15121" max="15121" width="10.7109375" style="1" bestFit="1" customWidth="1"/>
    <col min="15122" max="15364" width="9.140625" style="1"/>
    <col min="15365" max="15365" width="5.42578125" style="1" customWidth="1"/>
    <col min="15366" max="15366" width="53.42578125" style="1" customWidth="1"/>
    <col min="15367" max="15367" width="13.7109375" style="1" customWidth="1"/>
    <col min="15368" max="15368" width="8" style="1" customWidth="1"/>
    <col min="15369" max="15369" width="8.28515625" style="1" customWidth="1"/>
    <col min="15370" max="15370" width="14.140625" style="1" customWidth="1"/>
    <col min="15371" max="15371" width="10" style="1" customWidth="1"/>
    <col min="15372" max="15372" width="15.140625" style="1" customWidth="1"/>
    <col min="15373" max="15373" width="7.7109375" style="1" customWidth="1"/>
    <col min="15374" max="15374" width="11.85546875" style="1" customWidth="1"/>
    <col min="15375" max="15375" width="18.5703125" style="1" customWidth="1"/>
    <col min="15376" max="15376" width="10.42578125" style="1" customWidth="1"/>
    <col min="15377" max="15377" width="10.7109375" style="1" bestFit="1" customWidth="1"/>
    <col min="15378" max="15620" width="9.140625" style="1"/>
    <col min="15621" max="15621" width="5.42578125" style="1" customWidth="1"/>
    <col min="15622" max="15622" width="53.42578125" style="1" customWidth="1"/>
    <col min="15623" max="15623" width="13.7109375" style="1" customWidth="1"/>
    <col min="15624" max="15624" width="8" style="1" customWidth="1"/>
    <col min="15625" max="15625" width="8.28515625" style="1" customWidth="1"/>
    <col min="15626" max="15626" width="14.140625" style="1" customWidth="1"/>
    <col min="15627" max="15627" width="10" style="1" customWidth="1"/>
    <col min="15628" max="15628" width="15.140625" style="1" customWidth="1"/>
    <col min="15629" max="15629" width="7.7109375" style="1" customWidth="1"/>
    <col min="15630" max="15630" width="11.85546875" style="1" customWidth="1"/>
    <col min="15631" max="15631" width="18.5703125" style="1" customWidth="1"/>
    <col min="15632" max="15632" width="10.42578125" style="1" customWidth="1"/>
    <col min="15633" max="15633" width="10.7109375" style="1" bestFit="1" customWidth="1"/>
    <col min="15634" max="15876" width="9.140625" style="1"/>
    <col min="15877" max="15877" width="5.42578125" style="1" customWidth="1"/>
    <col min="15878" max="15878" width="53.42578125" style="1" customWidth="1"/>
    <col min="15879" max="15879" width="13.7109375" style="1" customWidth="1"/>
    <col min="15880" max="15880" width="8" style="1" customWidth="1"/>
    <col min="15881" max="15881" width="8.28515625" style="1" customWidth="1"/>
    <col min="15882" max="15882" width="14.140625" style="1" customWidth="1"/>
    <col min="15883" max="15883" width="10" style="1" customWidth="1"/>
    <col min="15884" max="15884" width="15.140625" style="1" customWidth="1"/>
    <col min="15885" max="15885" width="7.7109375" style="1" customWidth="1"/>
    <col min="15886" max="15886" width="11.85546875" style="1" customWidth="1"/>
    <col min="15887" max="15887" width="18.5703125" style="1" customWidth="1"/>
    <col min="15888" max="15888" width="10.42578125" style="1" customWidth="1"/>
    <col min="15889" max="15889" width="10.7109375" style="1" bestFit="1" customWidth="1"/>
    <col min="15890" max="16132" width="9.140625" style="1"/>
    <col min="16133" max="16133" width="5.42578125" style="1" customWidth="1"/>
    <col min="16134" max="16134" width="53.42578125" style="1" customWidth="1"/>
    <col min="16135" max="16135" width="13.7109375" style="1" customWidth="1"/>
    <col min="16136" max="16136" width="8" style="1" customWidth="1"/>
    <col min="16137" max="16137" width="8.28515625" style="1" customWidth="1"/>
    <col min="16138" max="16138" width="14.140625" style="1" customWidth="1"/>
    <col min="16139" max="16139" width="10" style="1" customWidth="1"/>
    <col min="16140" max="16140" width="15.140625" style="1" customWidth="1"/>
    <col min="16141" max="16141" width="7.7109375" style="1" customWidth="1"/>
    <col min="16142" max="16142" width="11.85546875" style="1" customWidth="1"/>
    <col min="16143" max="16143" width="18.5703125" style="1" customWidth="1"/>
    <col min="16144" max="16144" width="10.42578125" style="1" customWidth="1"/>
    <col min="16145" max="16145" width="10.7109375" style="1" bestFit="1" customWidth="1"/>
    <col min="16146" max="16384" width="9.140625" style="1"/>
  </cols>
  <sheetData>
    <row r="1" spans="1:17" ht="15.75" x14ac:dyDescent="0.25">
      <c r="A1" s="82" t="s">
        <v>30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</row>
    <row r="2" spans="1:17" ht="15.75" x14ac:dyDescent="0.25">
      <c r="A2" s="83" t="s">
        <v>29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</row>
    <row r="3" spans="1:17" s="2" customFormat="1" ht="15.75" x14ac:dyDescent="0.25">
      <c r="A3" s="83" t="s">
        <v>109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</row>
    <row r="4" spans="1:17" s="2" customFormat="1" ht="15.75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1:17" ht="30.75" customHeight="1" x14ac:dyDescent="0.3">
      <c r="A5" s="106" t="s">
        <v>28</v>
      </c>
      <c r="B5" s="106"/>
      <c r="C5" s="106"/>
      <c r="D5" s="44" t="s">
        <v>27</v>
      </c>
      <c r="E5" s="66" t="s">
        <v>32</v>
      </c>
      <c r="F5" s="65"/>
    </row>
    <row r="6" spans="1:17" ht="7.5" customHeight="1" thickBot="1" x14ac:dyDescent="0.35">
      <c r="A6" s="44"/>
      <c r="B6" s="44"/>
      <c r="C6" s="44"/>
      <c r="D6" s="44"/>
    </row>
    <row r="7" spans="1:17" s="42" customFormat="1" ht="27.95" customHeight="1" x14ac:dyDescent="0.2">
      <c r="A7" s="84" t="s">
        <v>26</v>
      </c>
      <c r="B7" s="85"/>
      <c r="C7" s="86"/>
      <c r="D7" s="93" t="s">
        <v>25</v>
      </c>
      <c r="E7" s="85"/>
      <c r="F7" s="85"/>
      <c r="G7" s="86"/>
      <c r="H7" s="96" t="s">
        <v>24</v>
      </c>
      <c r="I7" s="96" t="s">
        <v>23</v>
      </c>
      <c r="J7" s="102" t="s">
        <v>22</v>
      </c>
      <c r="K7" s="104"/>
      <c r="L7" s="102" t="s">
        <v>21</v>
      </c>
      <c r="M7" s="103"/>
      <c r="N7" s="104"/>
      <c r="O7" s="79" t="s">
        <v>20</v>
      </c>
      <c r="P7" s="79" t="s">
        <v>19</v>
      </c>
      <c r="Q7" s="79" t="s">
        <v>18</v>
      </c>
    </row>
    <row r="8" spans="1:17" s="42" customFormat="1" ht="15.75" customHeight="1" x14ac:dyDescent="0.2">
      <c r="A8" s="87"/>
      <c r="B8" s="88"/>
      <c r="C8" s="89"/>
      <c r="D8" s="94"/>
      <c r="E8" s="88"/>
      <c r="F8" s="88"/>
      <c r="G8" s="89"/>
      <c r="H8" s="97"/>
      <c r="I8" s="97"/>
      <c r="J8" s="99" t="s">
        <v>17</v>
      </c>
      <c r="K8" s="99" t="s">
        <v>15</v>
      </c>
      <c r="L8" s="99" t="s">
        <v>16</v>
      </c>
      <c r="M8" s="100" t="s">
        <v>15</v>
      </c>
      <c r="N8" s="100"/>
      <c r="O8" s="80"/>
      <c r="P8" s="80"/>
      <c r="Q8" s="80"/>
    </row>
    <row r="9" spans="1:17" s="42" customFormat="1" ht="15.75" customHeight="1" x14ac:dyDescent="0.2">
      <c r="A9" s="90"/>
      <c r="B9" s="91"/>
      <c r="C9" s="92"/>
      <c r="D9" s="95"/>
      <c r="E9" s="91"/>
      <c r="F9" s="91"/>
      <c r="G9" s="92"/>
      <c r="H9" s="98"/>
      <c r="I9" s="98"/>
      <c r="J9" s="99"/>
      <c r="K9" s="99"/>
      <c r="L9" s="99"/>
      <c r="M9" s="43" t="s">
        <v>14</v>
      </c>
      <c r="N9" s="43" t="s">
        <v>13</v>
      </c>
      <c r="O9" s="81"/>
      <c r="P9" s="81"/>
      <c r="Q9" s="81"/>
    </row>
    <row r="10" spans="1:17" s="33" customFormat="1" ht="13.5" thickBot="1" x14ac:dyDescent="0.25">
      <c r="A10" s="105">
        <v>1</v>
      </c>
      <c r="B10" s="72"/>
      <c r="C10" s="73"/>
      <c r="D10" s="71">
        <v>2</v>
      </c>
      <c r="E10" s="72"/>
      <c r="F10" s="72"/>
      <c r="G10" s="73"/>
      <c r="H10" s="41">
        <v>3</v>
      </c>
      <c r="I10" s="41">
        <v>4</v>
      </c>
      <c r="J10" s="40">
        <v>5</v>
      </c>
      <c r="K10" s="40">
        <v>6</v>
      </c>
      <c r="L10" s="40">
        <v>7</v>
      </c>
      <c r="M10" s="40">
        <v>8</v>
      </c>
      <c r="N10" s="40">
        <v>9</v>
      </c>
      <c r="O10" s="40">
        <v>10</v>
      </c>
      <c r="P10" s="40">
        <v>11</v>
      </c>
      <c r="Q10" s="40">
        <v>12</v>
      </c>
    </row>
    <row r="11" spans="1:17" s="33" customFormat="1" ht="14.1" customHeight="1" thickTop="1" x14ac:dyDescent="0.2">
      <c r="A11" s="39"/>
      <c r="B11" s="38"/>
      <c r="C11" s="37"/>
      <c r="G11" s="36"/>
      <c r="H11" s="35"/>
      <c r="I11" s="35"/>
      <c r="J11" s="34"/>
      <c r="K11" s="34"/>
      <c r="L11" s="34"/>
      <c r="M11" s="34"/>
      <c r="N11" s="34"/>
      <c r="O11" s="34"/>
      <c r="P11" s="34"/>
      <c r="Q11" s="34"/>
    </row>
    <row r="12" spans="1:17" s="5" customFormat="1" ht="16.5" customHeight="1" x14ac:dyDescent="0.2">
      <c r="A12" s="24"/>
      <c r="B12" s="23" t="s">
        <v>12</v>
      </c>
      <c r="C12" s="22"/>
      <c r="D12" s="74" t="s">
        <v>33</v>
      </c>
      <c r="E12" s="74"/>
      <c r="F12" s="74"/>
      <c r="G12" s="75"/>
      <c r="H12" s="32">
        <f>H13+H48+H56+H73+H82</f>
        <v>8049007900</v>
      </c>
      <c r="I12" s="25">
        <f t="shared" ref="I12:I46" si="0">H12/$H$92*100</f>
        <v>100</v>
      </c>
      <c r="J12" s="25">
        <f>(J13*H13+J48*H48+J82*H82)/H12</f>
        <v>44.653648462074436</v>
      </c>
      <c r="K12" s="25">
        <f t="shared" ref="K12:K75" si="1">M12/H12*100</f>
        <v>32.873521108110722</v>
      </c>
      <c r="L12" s="25">
        <f t="shared" ref="L12:L46" si="2">J12*H12/$H$92</f>
        <v>44.653648462074436</v>
      </c>
      <c r="M12" s="68">
        <f>M13+M48+M73+M82+M56</f>
        <v>2645992311</v>
      </c>
      <c r="N12" s="25">
        <f t="shared" ref="N12:N46" si="3">M12/$H$92*100</f>
        <v>32.873521108110722</v>
      </c>
      <c r="O12" s="32">
        <f>O13+O48+O73+O82+O56</f>
        <v>5403015589</v>
      </c>
      <c r="P12" s="32"/>
      <c r="Q12" s="32"/>
    </row>
    <row r="13" spans="1:17" s="5" customFormat="1" ht="32.25" customHeight="1" x14ac:dyDescent="0.2">
      <c r="A13" s="24"/>
      <c r="B13" s="23"/>
      <c r="C13" s="22">
        <v>1</v>
      </c>
      <c r="D13" s="21"/>
      <c r="E13" s="74" t="s">
        <v>11</v>
      </c>
      <c r="F13" s="74"/>
      <c r="G13" s="75"/>
      <c r="H13" s="32">
        <f>H14+H21+H27+H29+H36+H38+H42+H47</f>
        <v>5318505900</v>
      </c>
      <c r="I13" s="25">
        <f t="shared" si="0"/>
        <v>66.076539693792569</v>
      </c>
      <c r="J13" s="25">
        <f>(J14*H14+J21*H21+J27*H27+J29*H29+J36*H36+J38*H38+J42*H42+J47*H47)/H13</f>
        <v>51.777292629319071</v>
      </c>
      <c r="K13" s="25">
        <f t="shared" si="1"/>
        <v>31.813456858250362</v>
      </c>
      <c r="L13" s="25">
        <f t="shared" si="2"/>
        <v>34.212643316583154</v>
      </c>
      <c r="M13" s="69">
        <f>M14+M21+M27+M29+M36+M38+M42+M47</f>
        <v>1692000580</v>
      </c>
      <c r="N13" s="25">
        <f t="shared" si="3"/>
        <v>21.021231448909376</v>
      </c>
      <c r="O13" s="32">
        <f>O14+O21+O27+O29+O36+O38+O42</f>
        <v>3626505320</v>
      </c>
      <c r="P13" s="32"/>
      <c r="Q13" s="32"/>
    </row>
    <row r="14" spans="1:17" s="5" customFormat="1" ht="32.25" customHeight="1" x14ac:dyDescent="0.2">
      <c r="A14" s="24"/>
      <c r="B14" s="23"/>
      <c r="C14" s="22"/>
      <c r="D14" s="21"/>
      <c r="E14" s="21"/>
      <c r="F14" s="74" t="s">
        <v>10</v>
      </c>
      <c r="G14" s="75"/>
      <c r="H14" s="32">
        <f>SUM(H15:H20)</f>
        <v>30075000</v>
      </c>
      <c r="I14" s="25">
        <f t="shared" si="0"/>
        <v>0.3736485337528368</v>
      </c>
      <c r="J14" s="25">
        <f>(J15*H15+J18*H18+J19*H19+J20*H20)/H14</f>
        <v>35.993349958437243</v>
      </c>
      <c r="K14" s="25">
        <f t="shared" si="1"/>
        <v>45.885286783042396</v>
      </c>
      <c r="L14" s="25">
        <f t="shared" si="2"/>
        <v>0.13448862436822803</v>
      </c>
      <c r="M14" s="32">
        <f>SUM(M15:M20)</f>
        <v>13800000</v>
      </c>
      <c r="N14" s="25">
        <f t="shared" si="3"/>
        <v>0.17144970127312212</v>
      </c>
      <c r="O14" s="32">
        <f>SUM(O15:O20)</f>
        <v>16275000</v>
      </c>
      <c r="P14" s="32"/>
      <c r="Q14" s="32"/>
    </row>
    <row r="15" spans="1:17" s="10" customFormat="1" ht="32.25" customHeight="1" x14ac:dyDescent="0.2">
      <c r="A15" s="18"/>
      <c r="B15" s="17"/>
      <c r="C15" s="16"/>
      <c r="D15" s="15"/>
      <c r="E15" s="15"/>
      <c r="F15" s="15"/>
      <c r="G15" s="14" t="s">
        <v>9</v>
      </c>
      <c r="H15" s="13">
        <v>8800000</v>
      </c>
      <c r="I15" s="12">
        <f t="shared" si="0"/>
        <v>0.10933024429010686</v>
      </c>
      <c r="J15" s="12">
        <f>K15</f>
        <v>65.909090909090907</v>
      </c>
      <c r="K15" s="12">
        <f t="shared" si="1"/>
        <v>65.909090909090907</v>
      </c>
      <c r="L15" s="12">
        <f t="shared" si="2"/>
        <v>7.2058570100297703E-2</v>
      </c>
      <c r="M15" s="11">
        <v>5800000</v>
      </c>
      <c r="N15" s="12">
        <f t="shared" si="3"/>
        <v>7.2058570100297703E-2</v>
      </c>
      <c r="O15" s="11">
        <f>H15-M15</f>
        <v>3000000</v>
      </c>
      <c r="P15" s="11"/>
      <c r="Q15" s="11"/>
    </row>
    <row r="16" spans="1:17" s="10" customFormat="1" ht="31.5" customHeight="1" x14ac:dyDescent="0.2">
      <c r="A16" s="18"/>
      <c r="B16" s="17"/>
      <c r="C16" s="16"/>
      <c r="D16" s="15"/>
      <c r="E16" s="15"/>
      <c r="F16" s="15"/>
      <c r="G16" s="14" t="s">
        <v>34</v>
      </c>
      <c r="H16" s="13">
        <v>2975000</v>
      </c>
      <c r="I16" s="12">
        <f t="shared" si="0"/>
        <v>3.6961076904894086E-2</v>
      </c>
      <c r="J16" s="12">
        <f t="shared" ref="J16:J17" si="4">K16</f>
        <v>100</v>
      </c>
      <c r="K16" s="12">
        <f t="shared" si="1"/>
        <v>100</v>
      </c>
      <c r="L16" s="12">
        <f t="shared" si="2"/>
        <v>3.6961076904894079E-2</v>
      </c>
      <c r="M16" s="11">
        <v>2975000</v>
      </c>
      <c r="N16" s="12">
        <f t="shared" si="3"/>
        <v>3.6961076904894086E-2</v>
      </c>
      <c r="O16" s="11">
        <f t="shared" ref="O16:O17" si="5">H16-M16</f>
        <v>0</v>
      </c>
      <c r="P16" s="11"/>
      <c r="Q16" s="11"/>
    </row>
    <row r="17" spans="1:17" s="10" customFormat="1" ht="30.75" customHeight="1" x14ac:dyDescent="0.2">
      <c r="A17" s="18"/>
      <c r="B17" s="17"/>
      <c r="C17" s="16"/>
      <c r="D17" s="15"/>
      <c r="E17" s="15"/>
      <c r="F17" s="15"/>
      <c r="G17" s="14" t="s">
        <v>35</v>
      </c>
      <c r="H17" s="13">
        <v>3475000</v>
      </c>
      <c r="I17" s="12">
        <f t="shared" si="0"/>
        <v>4.317302260319561E-2</v>
      </c>
      <c r="J17" s="12">
        <f t="shared" si="4"/>
        <v>0</v>
      </c>
      <c r="K17" s="12">
        <f t="shared" si="1"/>
        <v>0</v>
      </c>
      <c r="L17" s="12">
        <f t="shared" si="2"/>
        <v>0</v>
      </c>
      <c r="M17" s="11">
        <v>0</v>
      </c>
      <c r="N17" s="12">
        <f t="shared" si="3"/>
        <v>0</v>
      </c>
      <c r="O17" s="11">
        <f t="shared" si="5"/>
        <v>3475000</v>
      </c>
      <c r="P17" s="11"/>
      <c r="Q17" s="11"/>
    </row>
    <row r="18" spans="1:17" s="10" customFormat="1" ht="28.5" customHeight="1" x14ac:dyDescent="0.2">
      <c r="A18" s="18"/>
      <c r="B18" s="17"/>
      <c r="C18" s="16"/>
      <c r="D18" s="15"/>
      <c r="E18" s="15"/>
      <c r="F18" s="15"/>
      <c r="G18" s="14" t="s">
        <v>36</v>
      </c>
      <c r="H18" s="13">
        <v>2975000</v>
      </c>
      <c r="I18" s="12">
        <f t="shared" si="0"/>
        <v>3.6961076904894086E-2</v>
      </c>
      <c r="J18" s="12">
        <f>K18</f>
        <v>100</v>
      </c>
      <c r="K18" s="12">
        <f t="shared" si="1"/>
        <v>100</v>
      </c>
      <c r="L18" s="12">
        <f t="shared" si="2"/>
        <v>3.6961076904894079E-2</v>
      </c>
      <c r="M18" s="11">
        <v>2975000</v>
      </c>
      <c r="N18" s="12">
        <f t="shared" si="3"/>
        <v>3.6961076904894086E-2</v>
      </c>
      <c r="O18" s="11">
        <f>H18-M18</f>
        <v>0</v>
      </c>
      <c r="P18" s="11"/>
      <c r="Q18" s="11"/>
    </row>
    <row r="19" spans="1:17" s="10" customFormat="1" ht="29.25" customHeight="1" x14ac:dyDescent="0.2">
      <c r="A19" s="18"/>
      <c r="B19" s="17"/>
      <c r="C19" s="16"/>
      <c r="D19" s="15"/>
      <c r="E19" s="15"/>
      <c r="F19" s="15"/>
      <c r="G19" s="14" t="s">
        <v>8</v>
      </c>
      <c r="H19" s="13">
        <v>2975000</v>
      </c>
      <c r="I19" s="12">
        <f t="shared" si="0"/>
        <v>3.6961076904894086E-2</v>
      </c>
      <c r="J19" s="12">
        <f>K19</f>
        <v>0</v>
      </c>
      <c r="K19" s="12">
        <f t="shared" si="1"/>
        <v>0</v>
      </c>
      <c r="L19" s="12">
        <f t="shared" si="2"/>
        <v>0</v>
      </c>
      <c r="M19" s="11">
        <v>0</v>
      </c>
      <c r="N19" s="12">
        <f t="shared" si="3"/>
        <v>0</v>
      </c>
      <c r="O19" s="11">
        <f>H19-M19</f>
        <v>2975000</v>
      </c>
      <c r="P19" s="11"/>
      <c r="Q19" s="11"/>
    </row>
    <row r="20" spans="1:17" s="10" customFormat="1" ht="20.100000000000001" customHeight="1" x14ac:dyDescent="0.2">
      <c r="A20" s="18"/>
      <c r="B20" s="17"/>
      <c r="C20" s="16"/>
      <c r="D20" s="15"/>
      <c r="E20" s="15"/>
      <c r="F20" s="15"/>
      <c r="G20" s="14" t="s">
        <v>37</v>
      </c>
      <c r="H20" s="13">
        <v>8875000</v>
      </c>
      <c r="I20" s="12">
        <f t="shared" si="0"/>
        <v>0.1102620361448521</v>
      </c>
      <c r="J20" s="12">
        <f>K20</f>
        <v>23.098591549295776</v>
      </c>
      <c r="K20" s="12">
        <f t="shared" si="1"/>
        <v>23.098591549295776</v>
      </c>
      <c r="L20" s="12">
        <f t="shared" si="2"/>
        <v>2.5468977363036258E-2</v>
      </c>
      <c r="M20" s="11">
        <v>2050000</v>
      </c>
      <c r="N20" s="12">
        <f t="shared" si="3"/>
        <v>2.5468977363036258E-2</v>
      </c>
      <c r="O20" s="11">
        <f>H20-M20</f>
        <v>6825000</v>
      </c>
      <c r="P20" s="11"/>
      <c r="Q20" s="11"/>
    </row>
    <row r="21" spans="1:17" s="5" customFormat="1" ht="20.100000000000001" customHeight="1" x14ac:dyDescent="0.2">
      <c r="A21" s="24"/>
      <c r="B21" s="23"/>
      <c r="C21" s="22"/>
      <c r="D21" s="21"/>
      <c r="E21" s="21"/>
      <c r="F21" s="74" t="s">
        <v>7</v>
      </c>
      <c r="G21" s="75"/>
      <c r="H21" s="19">
        <f>SUM(H22:H26)</f>
        <v>2307493022</v>
      </c>
      <c r="I21" s="25">
        <f t="shared" si="0"/>
        <v>28.668042703747375</v>
      </c>
      <c r="J21" s="25">
        <f>(J22*H22+J23*H23+J26*H26)/H21</f>
        <v>94.778523510117893</v>
      </c>
      <c r="K21" s="20">
        <f t="shared" si="1"/>
        <v>46.675244116946239</v>
      </c>
      <c r="L21" s="25">
        <f t="shared" si="2"/>
        <v>27.171147593861846</v>
      </c>
      <c r="M21" s="19">
        <f>SUM(M22:M26)</f>
        <v>1077028001</v>
      </c>
      <c r="N21" s="25">
        <f t="shared" si="3"/>
        <v>13.380878915524482</v>
      </c>
      <c r="O21" s="19">
        <f>SUM(O22:O26)</f>
        <v>1230465021</v>
      </c>
      <c r="P21" s="19"/>
      <c r="Q21" s="19"/>
    </row>
    <row r="22" spans="1:17" s="10" customFormat="1" ht="20.100000000000001" customHeight="1" x14ac:dyDescent="0.2">
      <c r="A22" s="18"/>
      <c r="B22" s="17"/>
      <c r="C22" s="16"/>
      <c r="D22" s="15"/>
      <c r="E22" s="15"/>
      <c r="F22" s="31"/>
      <c r="G22" s="14" t="s">
        <v>6</v>
      </c>
      <c r="H22" s="28">
        <v>2288998022</v>
      </c>
      <c r="I22" s="12">
        <f t="shared" si="0"/>
        <v>28.438262832367204</v>
      </c>
      <c r="J22" s="12">
        <v>95.23</v>
      </c>
      <c r="K22" s="12">
        <f t="shared" si="1"/>
        <v>46.667318657910137</v>
      </c>
      <c r="L22" s="12">
        <f t="shared" si="2"/>
        <v>27.081757695263288</v>
      </c>
      <c r="M22" s="13">
        <v>1068214001</v>
      </c>
      <c r="N22" s="12">
        <f t="shared" si="3"/>
        <v>13.271374736754824</v>
      </c>
      <c r="O22" s="11">
        <f>H22-M22</f>
        <v>1220784021</v>
      </c>
      <c r="P22" s="30"/>
      <c r="Q22" s="30"/>
    </row>
    <row r="23" spans="1:17" s="10" customFormat="1" ht="34.5" customHeight="1" x14ac:dyDescent="0.2">
      <c r="A23" s="18"/>
      <c r="B23" s="17"/>
      <c r="C23" s="16"/>
      <c r="D23" s="15"/>
      <c r="E23" s="15"/>
      <c r="F23" s="15"/>
      <c r="G23" s="14" t="s">
        <v>38</v>
      </c>
      <c r="H23" s="13">
        <v>5895000</v>
      </c>
      <c r="I23" s="12">
        <f t="shared" si="0"/>
        <v>7.323883978297499E-2</v>
      </c>
      <c r="J23" s="12">
        <f>K23</f>
        <v>70.992366412213741</v>
      </c>
      <c r="K23" s="12">
        <f t="shared" si="1"/>
        <v>70.992366412213741</v>
      </c>
      <c r="L23" s="12">
        <f t="shared" si="2"/>
        <v>5.1993985494783776E-2</v>
      </c>
      <c r="M23" s="11">
        <v>4185000</v>
      </c>
      <c r="N23" s="12">
        <f t="shared" si="3"/>
        <v>5.1993985494783776E-2</v>
      </c>
      <c r="O23" s="11">
        <f>H23-M23</f>
        <v>1710000</v>
      </c>
      <c r="P23" s="11"/>
      <c r="Q23" s="11"/>
    </row>
    <row r="24" spans="1:17" s="10" customFormat="1" ht="31.5" customHeight="1" x14ac:dyDescent="0.2">
      <c r="A24" s="18"/>
      <c r="B24" s="17"/>
      <c r="C24" s="16"/>
      <c r="D24" s="15"/>
      <c r="E24" s="15"/>
      <c r="F24" s="15"/>
      <c r="G24" s="14" t="s">
        <v>39</v>
      </c>
      <c r="H24" s="13">
        <v>4500000</v>
      </c>
      <c r="I24" s="12">
        <f t="shared" si="0"/>
        <v>5.5907511284713739E-2</v>
      </c>
      <c r="J24" s="12">
        <f t="shared" ref="J24:J25" si="6">K24</f>
        <v>0</v>
      </c>
      <c r="K24" s="12">
        <f t="shared" si="1"/>
        <v>0</v>
      </c>
      <c r="L24" s="12">
        <f t="shared" si="2"/>
        <v>0</v>
      </c>
      <c r="M24" s="11">
        <v>0</v>
      </c>
      <c r="N24" s="12">
        <f t="shared" si="3"/>
        <v>0</v>
      </c>
      <c r="O24" s="11">
        <f t="shared" ref="O24:O25" si="7">H24-M24</f>
        <v>4500000</v>
      </c>
      <c r="P24" s="11"/>
      <c r="Q24" s="11"/>
    </row>
    <row r="25" spans="1:17" s="10" customFormat="1" ht="33" customHeight="1" x14ac:dyDescent="0.2">
      <c r="A25" s="18"/>
      <c r="B25" s="17"/>
      <c r="C25" s="16"/>
      <c r="D25" s="15"/>
      <c r="E25" s="15"/>
      <c r="F25" s="15"/>
      <c r="G25" s="14" t="s">
        <v>40</v>
      </c>
      <c r="H25" s="13">
        <v>4100000</v>
      </c>
      <c r="I25" s="12">
        <f t="shared" si="0"/>
        <v>5.0937954726072515E-2</v>
      </c>
      <c r="J25" s="12">
        <f t="shared" si="6"/>
        <v>39.487804878048784</v>
      </c>
      <c r="K25" s="12">
        <f t="shared" si="1"/>
        <v>39.487804878048784</v>
      </c>
      <c r="L25" s="12">
        <f t="shared" si="2"/>
        <v>2.0114280171100344E-2</v>
      </c>
      <c r="M25" s="11">
        <v>1619000</v>
      </c>
      <c r="N25" s="12">
        <f t="shared" si="3"/>
        <v>2.011428017110034E-2</v>
      </c>
      <c r="O25" s="11">
        <f t="shared" si="7"/>
        <v>2481000</v>
      </c>
      <c r="P25" s="11"/>
      <c r="Q25" s="11"/>
    </row>
    <row r="26" spans="1:17" s="10" customFormat="1" ht="33.75" customHeight="1" x14ac:dyDescent="0.2">
      <c r="A26" s="18"/>
      <c r="B26" s="17"/>
      <c r="C26" s="16"/>
      <c r="D26" s="15"/>
      <c r="E26" s="15"/>
      <c r="F26" s="15"/>
      <c r="G26" s="14" t="s">
        <v>5</v>
      </c>
      <c r="H26" s="13">
        <v>4000000</v>
      </c>
      <c r="I26" s="12">
        <f t="shared" si="0"/>
        <v>4.9695565586412214E-2</v>
      </c>
      <c r="J26" s="12">
        <f>K26</f>
        <v>75.25</v>
      </c>
      <c r="K26" s="12">
        <f t="shared" si="1"/>
        <v>75.25</v>
      </c>
      <c r="L26" s="12">
        <f t="shared" si="2"/>
        <v>3.7395913103775186E-2</v>
      </c>
      <c r="M26" s="11">
        <v>3010000</v>
      </c>
      <c r="N26" s="12">
        <f t="shared" si="3"/>
        <v>3.7395913103775186E-2</v>
      </c>
      <c r="O26" s="11">
        <f>H26-M26</f>
        <v>990000</v>
      </c>
      <c r="P26" s="11"/>
      <c r="Q26" s="11"/>
    </row>
    <row r="27" spans="1:17" s="5" customFormat="1" ht="20.100000000000001" customHeight="1" x14ac:dyDescent="0.2">
      <c r="A27" s="24"/>
      <c r="B27" s="23"/>
      <c r="C27" s="22"/>
      <c r="D27" s="21"/>
      <c r="E27" s="21"/>
      <c r="F27" s="74" t="s">
        <v>4</v>
      </c>
      <c r="G27" s="75"/>
      <c r="H27" s="19">
        <f>SUM(H28:H28)</f>
        <v>0</v>
      </c>
      <c r="I27" s="25">
        <f t="shared" si="0"/>
        <v>0</v>
      </c>
      <c r="J27" s="25">
        <v>0</v>
      </c>
      <c r="K27" s="20">
        <v>0</v>
      </c>
      <c r="L27" s="25">
        <f t="shared" si="2"/>
        <v>0</v>
      </c>
      <c r="M27" s="19">
        <f>SUM(M28)</f>
        <v>0</v>
      </c>
      <c r="N27" s="25">
        <f t="shared" si="3"/>
        <v>0</v>
      </c>
      <c r="O27" s="19">
        <f>SUM(O28:O28)</f>
        <v>0</v>
      </c>
      <c r="P27" s="19"/>
      <c r="Q27" s="19"/>
    </row>
    <row r="28" spans="1:17" s="10" customFormat="1" ht="36.75" customHeight="1" x14ac:dyDescent="0.2">
      <c r="A28" s="18"/>
      <c r="B28" s="17"/>
      <c r="C28" s="16"/>
      <c r="D28" s="15"/>
      <c r="E28" s="15"/>
      <c r="F28" s="15"/>
      <c r="G28" s="14" t="s">
        <v>41</v>
      </c>
      <c r="H28" s="13">
        <v>0</v>
      </c>
      <c r="I28" s="12">
        <f t="shared" si="0"/>
        <v>0</v>
      </c>
      <c r="J28" s="12">
        <v>0</v>
      </c>
      <c r="K28" s="12">
        <v>0</v>
      </c>
      <c r="L28" s="12">
        <f t="shared" si="2"/>
        <v>0</v>
      </c>
      <c r="M28" s="11">
        <v>0</v>
      </c>
      <c r="N28" s="12">
        <f t="shared" si="3"/>
        <v>0</v>
      </c>
      <c r="O28" s="11">
        <f>H28-M28</f>
        <v>0</v>
      </c>
      <c r="P28" s="11"/>
      <c r="Q28" s="11"/>
    </row>
    <row r="29" spans="1:17" s="5" customFormat="1" ht="20.100000000000001" customHeight="1" x14ac:dyDescent="0.2">
      <c r="A29" s="24"/>
      <c r="B29" s="23"/>
      <c r="C29" s="22"/>
      <c r="D29" s="21"/>
      <c r="E29" s="21"/>
      <c r="F29" s="74" t="s">
        <v>3</v>
      </c>
      <c r="G29" s="75"/>
      <c r="H29" s="19">
        <f>SUM(H30:H35)</f>
        <v>2477339000</v>
      </c>
      <c r="I29" s="25">
        <f t="shared" si="0"/>
        <v>30.778190688569207</v>
      </c>
      <c r="J29" s="25">
        <f>(J30*H30+J31*H31+J32*H32+J33*H33+J34*H34+J35*H35)/H29</f>
        <v>18.857921624775617</v>
      </c>
      <c r="K29" s="20">
        <f t="shared" si="1"/>
        <v>18.857921624775617</v>
      </c>
      <c r="L29" s="25">
        <f t="shared" si="2"/>
        <v>5.8041270775743676</v>
      </c>
      <c r="M29" s="19">
        <f>SUM(M30:M35)</f>
        <v>467174647</v>
      </c>
      <c r="N29" s="25">
        <f t="shared" si="3"/>
        <v>5.8041270775743676</v>
      </c>
      <c r="O29" s="19">
        <f>SUM(O30:O35)</f>
        <v>2010164353</v>
      </c>
      <c r="P29" s="19"/>
      <c r="Q29" s="19"/>
    </row>
    <row r="30" spans="1:17" s="29" customFormat="1" ht="20.100000000000001" customHeight="1" x14ac:dyDescent="0.2">
      <c r="A30" s="18"/>
      <c r="B30" s="17"/>
      <c r="C30" s="16"/>
      <c r="D30" s="15"/>
      <c r="E30" s="15"/>
      <c r="F30" s="15"/>
      <c r="G30" s="14" t="s">
        <v>42</v>
      </c>
      <c r="H30" s="13">
        <v>1947754000</v>
      </c>
      <c r="I30" s="12">
        <f t="shared" si="0"/>
        <v>24.19868416329918</v>
      </c>
      <c r="J30" s="12">
        <f>K30</f>
        <v>13.09241161871571</v>
      </c>
      <c r="K30" s="12">
        <f t="shared" si="1"/>
        <v>13.09241161871571</v>
      </c>
      <c r="L30" s="12">
        <f t="shared" si="2"/>
        <v>3.1681913369721006</v>
      </c>
      <c r="M30" s="11">
        <v>255007971</v>
      </c>
      <c r="N30" s="12">
        <f t="shared" si="3"/>
        <v>3.1681913369721002</v>
      </c>
      <c r="O30" s="11">
        <f>H30-M30</f>
        <v>1692746029</v>
      </c>
      <c r="P30" s="11"/>
      <c r="Q30" s="11"/>
    </row>
    <row r="31" spans="1:17" s="29" customFormat="1" ht="20.100000000000001" customHeight="1" x14ac:dyDescent="0.2">
      <c r="A31" s="18"/>
      <c r="B31" s="17"/>
      <c r="C31" s="16"/>
      <c r="D31" s="15"/>
      <c r="E31" s="15"/>
      <c r="F31" s="15"/>
      <c r="G31" s="14" t="s">
        <v>43</v>
      </c>
      <c r="H31" s="13">
        <v>0</v>
      </c>
      <c r="I31" s="12">
        <f t="shared" si="0"/>
        <v>0</v>
      </c>
      <c r="J31" s="12">
        <v>0</v>
      </c>
      <c r="K31" s="12">
        <v>0</v>
      </c>
      <c r="L31" s="12">
        <f t="shared" si="2"/>
        <v>0</v>
      </c>
      <c r="M31" s="11">
        <v>0</v>
      </c>
      <c r="N31" s="12">
        <f t="shared" si="3"/>
        <v>0</v>
      </c>
      <c r="O31" s="11">
        <f t="shared" ref="O31:O35" si="8">H31-M31</f>
        <v>0</v>
      </c>
      <c r="P31" s="11"/>
      <c r="Q31" s="11"/>
    </row>
    <row r="32" spans="1:17" s="29" customFormat="1" ht="20.100000000000001" customHeight="1" x14ac:dyDescent="0.2">
      <c r="A32" s="18"/>
      <c r="B32" s="17"/>
      <c r="C32" s="16"/>
      <c r="D32" s="15"/>
      <c r="E32" s="15"/>
      <c r="F32" s="15"/>
      <c r="G32" s="14" t="s">
        <v>44</v>
      </c>
      <c r="H32" s="13">
        <v>239980000</v>
      </c>
      <c r="I32" s="12">
        <f t="shared" si="0"/>
        <v>2.9814854573568006</v>
      </c>
      <c r="J32" s="12">
        <f t="shared" ref="J32:J35" si="9">K32</f>
        <v>49.049087423951995</v>
      </c>
      <c r="K32" s="12">
        <f t="shared" si="1"/>
        <v>49.049087423951995</v>
      </c>
      <c r="L32" s="12">
        <f t="shared" si="2"/>
        <v>1.4623914085113521</v>
      </c>
      <c r="M32" s="11">
        <v>117708000</v>
      </c>
      <c r="N32" s="12">
        <f t="shared" si="3"/>
        <v>1.4623914085113521</v>
      </c>
      <c r="O32" s="11">
        <f t="shared" si="8"/>
        <v>122272000</v>
      </c>
      <c r="P32" s="11"/>
      <c r="Q32" s="11"/>
    </row>
    <row r="33" spans="1:17" s="29" customFormat="1" ht="31.5" customHeight="1" x14ac:dyDescent="0.2">
      <c r="A33" s="18"/>
      <c r="B33" s="17"/>
      <c r="C33" s="16"/>
      <c r="D33" s="15"/>
      <c r="E33" s="15"/>
      <c r="F33" s="15"/>
      <c r="G33" s="14" t="s">
        <v>45</v>
      </c>
      <c r="H33" s="13">
        <v>68040000</v>
      </c>
      <c r="I33" s="12">
        <f t="shared" si="0"/>
        <v>0.84532157062487179</v>
      </c>
      <c r="J33" s="12">
        <f t="shared" si="9"/>
        <v>25</v>
      </c>
      <c r="K33" s="12">
        <f t="shared" si="1"/>
        <v>25</v>
      </c>
      <c r="L33" s="12">
        <f t="shared" si="2"/>
        <v>0.21133039265621792</v>
      </c>
      <c r="M33" s="11">
        <v>17010000</v>
      </c>
      <c r="N33" s="12">
        <f t="shared" si="3"/>
        <v>0.21133039265621795</v>
      </c>
      <c r="O33" s="11">
        <f t="shared" si="8"/>
        <v>51030000</v>
      </c>
      <c r="P33" s="11"/>
      <c r="Q33" s="11"/>
    </row>
    <row r="34" spans="1:17" s="29" customFormat="1" ht="20.100000000000001" customHeight="1" x14ac:dyDescent="0.2">
      <c r="A34" s="18"/>
      <c r="B34" s="17"/>
      <c r="C34" s="16"/>
      <c r="D34" s="15"/>
      <c r="E34" s="15"/>
      <c r="F34" s="15"/>
      <c r="G34" s="14" t="s">
        <v>102</v>
      </c>
      <c r="H34" s="13">
        <v>21565000</v>
      </c>
      <c r="I34" s="12">
        <f t="shared" si="0"/>
        <v>0.26792121796774482</v>
      </c>
      <c r="J34" s="12">
        <f t="shared" si="9"/>
        <v>13.679573382796198</v>
      </c>
      <c r="K34" s="12">
        <f t="shared" si="1"/>
        <v>13.679573382796198</v>
      </c>
      <c r="L34" s="12">
        <f t="shared" si="2"/>
        <v>3.6650479619979005E-2</v>
      </c>
      <c r="M34" s="11">
        <v>2950000</v>
      </c>
      <c r="N34" s="12">
        <f t="shared" si="3"/>
        <v>3.6650479619979005E-2</v>
      </c>
      <c r="O34" s="11">
        <f t="shared" si="8"/>
        <v>18615000</v>
      </c>
      <c r="P34" s="11"/>
      <c r="Q34" s="11"/>
    </row>
    <row r="35" spans="1:17" s="29" customFormat="1" ht="34.5" customHeight="1" x14ac:dyDescent="0.2">
      <c r="A35" s="18"/>
      <c r="B35" s="17"/>
      <c r="C35" s="16"/>
      <c r="D35" s="15"/>
      <c r="E35" s="15"/>
      <c r="F35" s="15"/>
      <c r="G35" s="14" t="s">
        <v>47</v>
      </c>
      <c r="H35" s="13">
        <v>200000000</v>
      </c>
      <c r="I35" s="12">
        <f t="shared" si="0"/>
        <v>2.4847782793206106</v>
      </c>
      <c r="J35" s="12">
        <f t="shared" si="9"/>
        <v>37.249338000000002</v>
      </c>
      <c r="K35" s="12">
        <f t="shared" si="1"/>
        <v>37.249338000000002</v>
      </c>
      <c r="L35" s="12">
        <f t="shared" si="2"/>
        <v>0.92556345981471833</v>
      </c>
      <c r="M35" s="11">
        <v>74498676</v>
      </c>
      <c r="N35" s="12">
        <f t="shared" si="3"/>
        <v>0.92556345981471833</v>
      </c>
      <c r="O35" s="11">
        <f t="shared" si="8"/>
        <v>125501324</v>
      </c>
      <c r="P35" s="11"/>
      <c r="Q35" s="11"/>
    </row>
    <row r="36" spans="1:17" s="5" customFormat="1" ht="30.6" customHeight="1" x14ac:dyDescent="0.2">
      <c r="A36" s="24"/>
      <c r="B36" s="23"/>
      <c r="C36" s="22"/>
      <c r="D36" s="21"/>
      <c r="E36" s="21"/>
      <c r="F36" s="74" t="s">
        <v>48</v>
      </c>
      <c r="G36" s="75"/>
      <c r="H36" s="19">
        <f>SUM(H37)</f>
        <v>23308000</v>
      </c>
      <c r="I36" s="20">
        <f t="shared" si="0"/>
        <v>0.28957606067202396</v>
      </c>
      <c r="J36" s="20">
        <f>SUM(J37)</f>
        <v>100</v>
      </c>
      <c r="K36" s="20">
        <f t="shared" si="1"/>
        <v>100</v>
      </c>
      <c r="L36" s="20">
        <f t="shared" si="2"/>
        <v>0.28957606067202396</v>
      </c>
      <c r="M36" s="19">
        <f>SUM(M37)</f>
        <v>23308000</v>
      </c>
      <c r="N36" s="20">
        <f t="shared" si="3"/>
        <v>0.28957606067202396</v>
      </c>
      <c r="O36" s="19">
        <f>SUM(O37)</f>
        <v>0</v>
      </c>
      <c r="P36" s="19"/>
      <c r="Q36" s="19"/>
    </row>
    <row r="37" spans="1:17" s="10" customFormat="1" ht="20.100000000000001" customHeight="1" x14ac:dyDescent="0.2">
      <c r="A37" s="18"/>
      <c r="B37" s="17"/>
      <c r="C37" s="16"/>
      <c r="D37" s="15"/>
      <c r="E37" s="15"/>
      <c r="F37" s="15"/>
      <c r="G37" s="14" t="s">
        <v>49</v>
      </c>
      <c r="H37" s="28">
        <v>23308000</v>
      </c>
      <c r="I37" s="12">
        <f t="shared" si="0"/>
        <v>0.28957606067202396</v>
      </c>
      <c r="J37" s="12">
        <f>K37</f>
        <v>100</v>
      </c>
      <c r="K37" s="12">
        <f t="shared" si="1"/>
        <v>100</v>
      </c>
      <c r="L37" s="12">
        <f t="shared" si="2"/>
        <v>0.28957606067202396</v>
      </c>
      <c r="M37" s="11">
        <v>23308000</v>
      </c>
      <c r="N37" s="12">
        <f t="shared" si="3"/>
        <v>0.28957606067202396</v>
      </c>
      <c r="O37" s="11">
        <f>H37-M37</f>
        <v>0</v>
      </c>
      <c r="P37" s="11"/>
      <c r="Q37" s="11"/>
    </row>
    <row r="38" spans="1:17" s="5" customFormat="1" ht="34.5" customHeight="1" x14ac:dyDescent="0.2">
      <c r="A38" s="24"/>
      <c r="B38" s="23"/>
      <c r="C38" s="22"/>
      <c r="D38" s="21"/>
      <c r="E38" s="21"/>
      <c r="F38" s="74" t="s">
        <v>2</v>
      </c>
      <c r="G38" s="75"/>
      <c r="H38" s="26">
        <f>SUM(H39:H41)</f>
        <v>231417161</v>
      </c>
      <c r="I38" s="25">
        <f t="shared" si="0"/>
        <v>2.8751016755742032</v>
      </c>
      <c r="J38" s="25">
        <f>(J39*H39+J41*H41)/H38</f>
        <v>21.877763853476708</v>
      </c>
      <c r="K38" s="27">
        <f t="shared" si="1"/>
        <v>28.204447638176671</v>
      </c>
      <c r="L38" s="25">
        <f t="shared" si="2"/>
        <v>0.62900795512947627</v>
      </c>
      <c r="M38" s="26">
        <f>SUM(M39:M41)</f>
        <v>65269932</v>
      </c>
      <c r="N38" s="25">
        <f t="shared" si="3"/>
        <v>0.81090654663166628</v>
      </c>
      <c r="O38" s="26">
        <f>SUM(O39:O41)</f>
        <v>166147229</v>
      </c>
      <c r="P38" s="26"/>
      <c r="Q38" s="26"/>
    </row>
    <row r="39" spans="1:17" s="10" customFormat="1" ht="20.100000000000001" customHeight="1" x14ac:dyDescent="0.2">
      <c r="A39" s="18"/>
      <c r="B39" s="17"/>
      <c r="C39" s="16"/>
      <c r="D39" s="15"/>
      <c r="E39" s="15"/>
      <c r="F39" s="15"/>
      <c r="G39" s="14" t="s">
        <v>50</v>
      </c>
      <c r="H39" s="28">
        <v>16974800</v>
      </c>
      <c r="I39" s="12">
        <f t="shared" si="0"/>
        <v>0.21089307167905749</v>
      </c>
      <c r="J39" s="12">
        <f>K39</f>
        <v>31.870773146075358</v>
      </c>
      <c r="K39" s="12">
        <f t="shared" si="1"/>
        <v>31.870773146075358</v>
      </c>
      <c r="L39" s="12">
        <f t="shared" si="2"/>
        <v>6.7213252455622513E-2</v>
      </c>
      <c r="M39" s="11">
        <v>5410000</v>
      </c>
      <c r="N39" s="12">
        <f t="shared" si="3"/>
        <v>6.7213252455622513E-2</v>
      </c>
      <c r="O39" s="11">
        <f>H39-M39</f>
        <v>11564800</v>
      </c>
      <c r="P39" s="11"/>
      <c r="Q39" s="11"/>
    </row>
    <row r="40" spans="1:17" s="10" customFormat="1" ht="34.5" customHeight="1" x14ac:dyDescent="0.2">
      <c r="A40" s="18"/>
      <c r="B40" s="17"/>
      <c r="C40" s="16"/>
      <c r="D40" s="15"/>
      <c r="E40" s="15"/>
      <c r="F40" s="15"/>
      <c r="G40" s="14" t="s">
        <v>51</v>
      </c>
      <c r="H40" s="28">
        <v>49999761</v>
      </c>
      <c r="I40" s="12">
        <f t="shared" si="0"/>
        <v>0.6211916005201088</v>
      </c>
      <c r="J40" s="12">
        <f>K40</f>
        <v>29.282203968934972</v>
      </c>
      <c r="K40" s="12">
        <f t="shared" si="1"/>
        <v>29.282203968934972</v>
      </c>
      <c r="L40" s="12">
        <f t="shared" si="2"/>
        <v>0.18189859150218998</v>
      </c>
      <c r="M40" s="11">
        <v>14641032</v>
      </c>
      <c r="N40" s="12">
        <f t="shared" si="3"/>
        <v>0.18189859150218998</v>
      </c>
      <c r="O40" s="11">
        <f>H40-M40</f>
        <v>35358729</v>
      </c>
      <c r="P40" s="11"/>
      <c r="Q40" s="11"/>
    </row>
    <row r="41" spans="1:17" s="10" customFormat="1" ht="18.75" customHeight="1" x14ac:dyDescent="0.2">
      <c r="A41" s="18"/>
      <c r="B41" s="17"/>
      <c r="C41" s="16"/>
      <c r="D41" s="15"/>
      <c r="E41" s="15"/>
      <c r="F41" s="15"/>
      <c r="G41" s="14" t="s">
        <v>52</v>
      </c>
      <c r="H41" s="28">
        <v>164442600</v>
      </c>
      <c r="I41" s="12">
        <f t="shared" si="0"/>
        <v>2.043017003375037</v>
      </c>
      <c r="J41" s="12">
        <f>K41</f>
        <v>27.498288156475269</v>
      </c>
      <c r="K41" s="12">
        <f t="shared" si="1"/>
        <v>27.498288156475269</v>
      </c>
      <c r="L41" s="12">
        <f t="shared" si="2"/>
        <v>0.56179470267385379</v>
      </c>
      <c r="M41" s="11">
        <v>45218900</v>
      </c>
      <c r="N41" s="12">
        <f t="shared" si="3"/>
        <v>0.56179470267385379</v>
      </c>
      <c r="O41" s="11">
        <f>H41-M41</f>
        <v>119223700</v>
      </c>
      <c r="P41" s="11"/>
      <c r="Q41" s="11"/>
    </row>
    <row r="42" spans="1:17" s="5" customFormat="1" ht="33.75" customHeight="1" x14ac:dyDescent="0.2">
      <c r="A42" s="24"/>
      <c r="B42" s="23"/>
      <c r="C42" s="22"/>
      <c r="D42" s="21"/>
      <c r="E42" s="21"/>
      <c r="F42" s="74" t="s">
        <v>1</v>
      </c>
      <c r="G42" s="75"/>
      <c r="H42" s="26">
        <f>SUM(H43:H46)</f>
        <v>248873717</v>
      </c>
      <c r="I42" s="25">
        <f t="shared" si="0"/>
        <v>3.0919800314769228</v>
      </c>
      <c r="J42" s="25">
        <f>(J43*H43+J46*H46)/H42</f>
        <v>5.9604526258592427</v>
      </c>
      <c r="K42" s="27">
        <f t="shared" si="1"/>
        <v>18.250219648545691</v>
      </c>
      <c r="L42" s="25">
        <f t="shared" si="2"/>
        <v>0.18429600497720969</v>
      </c>
      <c r="M42" s="26">
        <f>SUM(M43:M46)</f>
        <v>45420000</v>
      </c>
      <c r="N42" s="25">
        <f t="shared" si="3"/>
        <v>0.5642931472337106</v>
      </c>
      <c r="O42" s="26">
        <f>SUM(O43:O46)</f>
        <v>203453717</v>
      </c>
      <c r="P42" s="26"/>
      <c r="Q42" s="26"/>
    </row>
    <row r="43" spans="1:17" s="10" customFormat="1" ht="54.75" customHeight="1" x14ac:dyDescent="0.2">
      <c r="A43" s="18"/>
      <c r="B43" s="17"/>
      <c r="C43" s="16"/>
      <c r="D43" s="15"/>
      <c r="E43" s="15"/>
      <c r="F43" s="15"/>
      <c r="G43" s="14" t="s">
        <v>53</v>
      </c>
      <c r="H43" s="13">
        <v>41615000</v>
      </c>
      <c r="I43" s="12">
        <f t="shared" si="0"/>
        <v>0.51702024046963602</v>
      </c>
      <c r="J43" s="12">
        <f>K43</f>
        <v>26.913372582001681</v>
      </c>
      <c r="K43" s="12">
        <f t="shared" si="1"/>
        <v>26.913372582001681</v>
      </c>
      <c r="L43" s="12">
        <f t="shared" si="2"/>
        <v>0.13914758364195418</v>
      </c>
      <c r="M43" s="11">
        <v>11200000</v>
      </c>
      <c r="N43" s="12">
        <f t="shared" si="3"/>
        <v>0.13914758364195418</v>
      </c>
      <c r="O43" s="11">
        <f>H43-M43</f>
        <v>30415000</v>
      </c>
      <c r="P43" s="11"/>
      <c r="Q43" s="11"/>
    </row>
    <row r="44" spans="1:17" s="10" customFormat="1" ht="57" customHeight="1" x14ac:dyDescent="0.2">
      <c r="A44" s="18"/>
      <c r="B44" s="17"/>
      <c r="C44" s="16"/>
      <c r="D44" s="15"/>
      <c r="E44" s="15"/>
      <c r="F44" s="15"/>
      <c r="G44" s="14" t="s">
        <v>54</v>
      </c>
      <c r="H44" s="13">
        <v>106019000</v>
      </c>
      <c r="I44" s="12">
        <f t="shared" si="0"/>
        <v>1.3171685419764589</v>
      </c>
      <c r="J44" s="12">
        <f t="shared" ref="J44:J45" si="10">K44</f>
        <v>13.695658325394506</v>
      </c>
      <c r="K44" s="12">
        <f t="shared" si="1"/>
        <v>13.695658325394506</v>
      </c>
      <c r="L44" s="12">
        <f t="shared" si="2"/>
        <v>0.18039490307867634</v>
      </c>
      <c r="M44" s="11">
        <v>14520000</v>
      </c>
      <c r="N44" s="12">
        <f t="shared" si="3"/>
        <v>0.18039490307867631</v>
      </c>
      <c r="O44" s="11">
        <f>H44-M44</f>
        <v>91499000</v>
      </c>
      <c r="P44" s="11"/>
      <c r="Q44" s="11"/>
    </row>
    <row r="45" spans="1:17" s="10" customFormat="1" ht="40.5" customHeight="1" x14ac:dyDescent="0.2">
      <c r="A45" s="18"/>
      <c r="B45" s="17"/>
      <c r="C45" s="16"/>
      <c r="D45" s="15"/>
      <c r="E45" s="15"/>
      <c r="F45" s="15"/>
      <c r="G45" s="14" t="s">
        <v>55</v>
      </c>
      <c r="H45" s="13">
        <v>39396717</v>
      </c>
      <c r="I45" s="12">
        <f t="shared" si="0"/>
        <v>0.48946053339070522</v>
      </c>
      <c r="J45" s="12">
        <f t="shared" si="10"/>
        <v>40.780047738495576</v>
      </c>
      <c r="K45" s="12">
        <f t="shared" si="1"/>
        <v>40.780047738495576</v>
      </c>
      <c r="L45" s="12">
        <f t="shared" si="2"/>
        <v>0.19960223917782466</v>
      </c>
      <c r="M45" s="11">
        <v>16066000</v>
      </c>
      <c r="N45" s="12">
        <f t="shared" si="3"/>
        <v>0.19960223917782463</v>
      </c>
      <c r="O45" s="11">
        <f>H45-M45</f>
        <v>23330717</v>
      </c>
      <c r="P45" s="11"/>
      <c r="Q45" s="11"/>
    </row>
    <row r="46" spans="1:17" s="10" customFormat="1" ht="48.75" customHeight="1" x14ac:dyDescent="0.2">
      <c r="A46" s="18"/>
      <c r="B46" s="17"/>
      <c r="C46" s="16"/>
      <c r="D46" s="15"/>
      <c r="E46" s="15"/>
      <c r="F46" s="15"/>
      <c r="G46" s="14" t="s">
        <v>56</v>
      </c>
      <c r="H46" s="13">
        <v>61843000</v>
      </c>
      <c r="I46" s="12">
        <f t="shared" si="0"/>
        <v>0.76833071564012256</v>
      </c>
      <c r="J46" s="12">
        <f>K46</f>
        <v>5.8761703022169041</v>
      </c>
      <c r="K46" s="12">
        <f t="shared" si="1"/>
        <v>5.8761703022169041</v>
      </c>
      <c r="L46" s="12">
        <f t="shared" si="2"/>
        <v>4.5148421335255491E-2</v>
      </c>
      <c r="M46" s="13">
        <v>3634000</v>
      </c>
      <c r="N46" s="12">
        <f t="shared" si="3"/>
        <v>4.5148421335255491E-2</v>
      </c>
      <c r="O46" s="11">
        <f>H46-M46</f>
        <v>58209000</v>
      </c>
      <c r="P46" s="11"/>
      <c r="Q46" s="11"/>
    </row>
    <row r="47" spans="1:17" s="5" customFormat="1" ht="6" customHeight="1" x14ac:dyDescent="0.2">
      <c r="A47" s="24"/>
      <c r="B47" s="23"/>
      <c r="C47" s="22"/>
      <c r="D47" s="21"/>
      <c r="E47" s="21"/>
      <c r="F47" s="74"/>
      <c r="G47" s="75"/>
      <c r="H47" s="26"/>
      <c r="I47" s="26"/>
      <c r="J47" s="26"/>
      <c r="K47" s="26"/>
      <c r="L47" s="26"/>
      <c r="M47" s="26"/>
      <c r="N47" s="26"/>
      <c r="O47" s="26"/>
      <c r="P47" s="26"/>
      <c r="Q47" s="26"/>
    </row>
    <row r="48" spans="1:17" s="5" customFormat="1" ht="17.25" customHeight="1" x14ac:dyDescent="0.2">
      <c r="A48" s="24"/>
      <c r="B48" s="23"/>
      <c r="C48" s="22">
        <v>2</v>
      </c>
      <c r="D48" s="21"/>
      <c r="E48" s="74" t="s">
        <v>57</v>
      </c>
      <c r="F48" s="74"/>
      <c r="G48" s="75"/>
      <c r="H48" s="19">
        <f>H49</f>
        <v>1263291000</v>
      </c>
      <c r="I48" s="20">
        <f t="shared" ref="I48:I71" si="11">H48/$H$92*100</f>
        <v>15.694990186306065</v>
      </c>
      <c r="J48" s="20">
        <f>(J49*H49+J56*H56+J61*H61+J72*H72)/H48</f>
        <v>54.847333591389472</v>
      </c>
      <c r="K48" s="20">
        <f t="shared" si="1"/>
        <v>46.490681877730466</v>
      </c>
      <c r="L48" s="20">
        <f t="shared" ref="L48:L57" si="12">J48*H48/$H$92</f>
        <v>8.6082836246191281</v>
      </c>
      <c r="M48" s="70">
        <f>M49</f>
        <v>587312600</v>
      </c>
      <c r="N48" s="20">
        <f t="shared" ref="N48:N71" si="13">M48/$H$92*100</f>
        <v>7.2967079582565697</v>
      </c>
      <c r="O48" s="19">
        <f>H48-M48</f>
        <v>675978400</v>
      </c>
      <c r="P48" s="19"/>
      <c r="Q48" s="19"/>
    </row>
    <row r="49" spans="1:17" s="5" customFormat="1" ht="26.25" customHeight="1" x14ac:dyDescent="0.2">
      <c r="A49" s="24"/>
      <c r="B49" s="23"/>
      <c r="C49" s="22"/>
      <c r="D49" s="21"/>
      <c r="E49" s="21"/>
      <c r="F49" s="74" t="s">
        <v>58</v>
      </c>
      <c r="G49" s="75"/>
      <c r="H49" s="19">
        <f>SUM(H50:H55)</f>
        <v>1263291000</v>
      </c>
      <c r="I49" s="25">
        <f t="shared" si="11"/>
        <v>15.694990186306065</v>
      </c>
      <c r="J49" s="25">
        <f>(J50*H50+J51*H51+J52*H52+J53*H53+J54*H54+J55*H55)/H49</f>
        <v>46.490681877730466</v>
      </c>
      <c r="K49" s="20">
        <f t="shared" si="1"/>
        <v>46.490681877730466</v>
      </c>
      <c r="L49" s="25">
        <f t="shared" si="12"/>
        <v>7.2967079582565697</v>
      </c>
      <c r="M49" s="19">
        <f>SUM(M50:M55)</f>
        <v>587312600</v>
      </c>
      <c r="N49" s="25">
        <f t="shared" si="13"/>
        <v>7.2967079582565697</v>
      </c>
      <c r="O49" s="19">
        <f>SUM(O50:O55)</f>
        <v>675978400</v>
      </c>
      <c r="P49" s="19"/>
      <c r="Q49" s="19"/>
    </row>
    <row r="50" spans="1:17" s="10" customFormat="1" ht="20.25" customHeight="1" x14ac:dyDescent="0.2">
      <c r="A50" s="18"/>
      <c r="B50" s="17"/>
      <c r="C50" s="16"/>
      <c r="D50" s="15"/>
      <c r="E50" s="15"/>
      <c r="F50" s="15"/>
      <c r="G50" s="14" t="s">
        <v>59</v>
      </c>
      <c r="H50" s="13">
        <v>7587000</v>
      </c>
      <c r="I50" s="12">
        <f t="shared" si="11"/>
        <v>9.4260064026027351E-2</v>
      </c>
      <c r="J50" s="12">
        <f t="shared" ref="J50:J55" si="14">K50</f>
        <v>28.996968498747862</v>
      </c>
      <c r="K50" s="12">
        <f t="shared" si="1"/>
        <v>28.996968498747862</v>
      </c>
      <c r="L50" s="12">
        <f t="shared" si="12"/>
        <v>2.7332561072526719E-2</v>
      </c>
      <c r="M50" s="11">
        <v>2200000</v>
      </c>
      <c r="N50" s="12">
        <f t="shared" si="13"/>
        <v>2.7332561072526716E-2</v>
      </c>
      <c r="O50" s="11">
        <f t="shared" ref="O50:O55" si="15">H50-M50</f>
        <v>5387000</v>
      </c>
      <c r="P50" s="11"/>
      <c r="Q50" s="11"/>
    </row>
    <row r="51" spans="1:17" s="10" customFormat="1" ht="28.5" customHeight="1" x14ac:dyDescent="0.2">
      <c r="A51" s="18"/>
      <c r="B51" s="17"/>
      <c r="C51" s="16"/>
      <c r="D51" s="15"/>
      <c r="E51" s="15"/>
      <c r="F51" s="15"/>
      <c r="G51" s="14" t="s">
        <v>60</v>
      </c>
      <c r="H51" s="13">
        <v>24200000</v>
      </c>
      <c r="I51" s="12">
        <f t="shared" si="11"/>
        <v>0.30065817179779386</v>
      </c>
      <c r="J51" s="12">
        <f t="shared" si="14"/>
        <v>19.834710743801654</v>
      </c>
      <c r="K51" s="12">
        <f t="shared" si="1"/>
        <v>19.834710743801654</v>
      </c>
      <c r="L51" s="12">
        <f t="shared" si="12"/>
        <v>5.9634678703694655E-2</v>
      </c>
      <c r="M51" s="11">
        <v>4800000</v>
      </c>
      <c r="N51" s="12">
        <f t="shared" si="13"/>
        <v>5.9634678703694648E-2</v>
      </c>
      <c r="O51" s="11">
        <f t="shared" si="15"/>
        <v>19400000</v>
      </c>
      <c r="P51" s="11"/>
      <c r="Q51" s="11"/>
    </row>
    <row r="52" spans="1:17" s="10" customFormat="1" ht="15.75" customHeight="1" x14ac:dyDescent="0.2">
      <c r="A52" s="18"/>
      <c r="B52" s="17"/>
      <c r="C52" s="16"/>
      <c r="D52" s="15"/>
      <c r="E52" s="15"/>
      <c r="F52" s="15"/>
      <c r="G52" s="14" t="s">
        <v>61</v>
      </c>
      <c r="H52" s="13">
        <v>867500000</v>
      </c>
      <c r="I52" s="12">
        <f t="shared" si="11"/>
        <v>10.777725786553148</v>
      </c>
      <c r="J52" s="12">
        <f t="shared" si="14"/>
        <v>40.247838616714695</v>
      </c>
      <c r="K52" s="12">
        <f t="shared" si="1"/>
        <v>40.247838616714695</v>
      </c>
      <c r="L52" s="12">
        <f t="shared" si="12"/>
        <v>4.3378016811239553</v>
      </c>
      <c r="M52" s="11">
        <v>349150000</v>
      </c>
      <c r="N52" s="12">
        <f t="shared" si="13"/>
        <v>4.3378016811239561</v>
      </c>
      <c r="O52" s="11">
        <f t="shared" si="15"/>
        <v>518350000</v>
      </c>
      <c r="P52" s="11"/>
      <c r="Q52" s="11"/>
    </row>
    <row r="53" spans="1:17" s="10" customFormat="1" ht="17.25" customHeight="1" x14ac:dyDescent="0.2">
      <c r="A53" s="18"/>
      <c r="B53" s="17"/>
      <c r="C53" s="16"/>
      <c r="D53" s="15"/>
      <c r="E53" s="15"/>
      <c r="F53" s="15"/>
      <c r="G53" s="14" t="s">
        <v>62</v>
      </c>
      <c r="H53" s="13">
        <v>293004000</v>
      </c>
      <c r="I53" s="12">
        <f t="shared" si="11"/>
        <v>3.6402498747702809</v>
      </c>
      <c r="J53" s="12">
        <f t="shared" si="14"/>
        <v>70.839510723403095</v>
      </c>
      <c r="K53" s="12">
        <f t="shared" si="1"/>
        <v>70.839510723403095</v>
      </c>
      <c r="L53" s="12">
        <f t="shared" si="12"/>
        <v>2.5787352003965607</v>
      </c>
      <c r="M53" s="11">
        <v>207562600</v>
      </c>
      <c r="N53" s="12">
        <f t="shared" si="13"/>
        <v>2.5787352003965607</v>
      </c>
      <c r="O53" s="11">
        <f t="shared" si="15"/>
        <v>85441400</v>
      </c>
      <c r="P53" s="11"/>
      <c r="Q53" s="11"/>
    </row>
    <row r="54" spans="1:17" s="10" customFormat="1" x14ac:dyDescent="0.2">
      <c r="A54" s="18"/>
      <c r="B54" s="17"/>
      <c r="C54" s="16"/>
      <c r="D54" s="15"/>
      <c r="E54" s="15"/>
      <c r="F54" s="15"/>
      <c r="G54" s="14" t="s">
        <v>63</v>
      </c>
      <c r="H54" s="13">
        <v>45000000</v>
      </c>
      <c r="I54" s="12">
        <f t="shared" si="11"/>
        <v>0.5590751128471374</v>
      </c>
      <c r="J54" s="12">
        <f t="shared" si="14"/>
        <v>45.333333333333329</v>
      </c>
      <c r="K54" s="12">
        <f t="shared" si="1"/>
        <v>45.333333333333329</v>
      </c>
      <c r="L54" s="12">
        <f t="shared" si="12"/>
        <v>0.25344738449070225</v>
      </c>
      <c r="M54" s="11">
        <v>20400000</v>
      </c>
      <c r="N54" s="12">
        <f t="shared" si="13"/>
        <v>0.25344738449070225</v>
      </c>
      <c r="O54" s="11">
        <f t="shared" si="15"/>
        <v>24600000</v>
      </c>
      <c r="P54" s="11"/>
      <c r="Q54" s="11"/>
    </row>
    <row r="55" spans="1:17" s="10" customFormat="1" ht="20.100000000000001" customHeight="1" x14ac:dyDescent="0.2">
      <c r="A55" s="18"/>
      <c r="B55" s="17"/>
      <c r="C55" s="16"/>
      <c r="D55" s="15"/>
      <c r="E55" s="15"/>
      <c r="F55" s="15"/>
      <c r="G55" s="14" t="s">
        <v>64</v>
      </c>
      <c r="H55" s="13">
        <v>26000000</v>
      </c>
      <c r="I55" s="12">
        <f t="shared" si="11"/>
        <v>0.32302117631167937</v>
      </c>
      <c r="J55" s="12">
        <f t="shared" si="14"/>
        <v>12.307692307692308</v>
      </c>
      <c r="K55" s="12">
        <f t="shared" si="1"/>
        <v>12.307692307692308</v>
      </c>
      <c r="L55" s="12">
        <f t="shared" si="12"/>
        <v>3.9756452469129767E-2</v>
      </c>
      <c r="M55" s="11">
        <v>3200000</v>
      </c>
      <c r="N55" s="12">
        <f t="shared" si="13"/>
        <v>3.9756452469129767E-2</v>
      </c>
      <c r="O55" s="11">
        <f t="shared" si="15"/>
        <v>22800000</v>
      </c>
      <c r="P55" s="11"/>
      <c r="Q55" s="11"/>
    </row>
    <row r="56" spans="1:17" s="5" customFormat="1" ht="20.100000000000001" customHeight="1" x14ac:dyDescent="0.2">
      <c r="A56" s="24"/>
      <c r="B56" s="23"/>
      <c r="C56" s="22">
        <v>3</v>
      </c>
      <c r="D56" s="21"/>
      <c r="E56" s="77" t="s">
        <v>65</v>
      </c>
      <c r="F56" s="77"/>
      <c r="G56" s="78"/>
      <c r="H56" s="19">
        <f>H57+H61</f>
        <v>632856400</v>
      </c>
      <c r="I56" s="25">
        <f t="shared" si="11"/>
        <v>7.8625391832451808</v>
      </c>
      <c r="J56" s="25">
        <f>(J57*H57+J59*H59+J60*H60)/H56</f>
        <v>2.5833664635452847</v>
      </c>
      <c r="K56" s="20">
        <f t="shared" si="1"/>
        <v>20.358620217793483</v>
      </c>
      <c r="L56" s="25">
        <f t="shared" si="12"/>
        <v>0.20311820044306331</v>
      </c>
      <c r="M56" s="70">
        <f>M57+M61</f>
        <v>128840831</v>
      </c>
      <c r="N56" s="25">
        <f t="shared" si="13"/>
        <v>1.6007044917920881</v>
      </c>
      <c r="O56" s="19">
        <f>O57+O61</f>
        <v>504015569</v>
      </c>
      <c r="P56" s="19"/>
      <c r="Q56" s="19"/>
    </row>
    <row r="57" spans="1:17" s="10" customFormat="1" ht="70.5" customHeight="1" x14ac:dyDescent="0.2">
      <c r="A57" s="18"/>
      <c r="B57" s="17"/>
      <c r="C57" s="16"/>
      <c r="D57" s="15"/>
      <c r="E57" s="15"/>
      <c r="F57" s="77" t="s">
        <v>66</v>
      </c>
      <c r="G57" s="78"/>
      <c r="H57" s="19">
        <f>SUM(H58:H60)</f>
        <v>56778000</v>
      </c>
      <c r="I57" s="57">
        <f t="shared" si="11"/>
        <v>0.70540370571632816</v>
      </c>
      <c r="J57" s="57">
        <f t="shared" ref="J57:J60" si="16">K57</f>
        <v>15.215400331114164</v>
      </c>
      <c r="K57" s="57">
        <f t="shared" si="1"/>
        <v>15.215400331114164</v>
      </c>
      <c r="L57" s="57">
        <f t="shared" si="12"/>
        <v>0.10732999777525377</v>
      </c>
      <c r="M57" s="19">
        <f>SUM(M58:M60)</f>
        <v>8639000</v>
      </c>
      <c r="N57" s="57">
        <f t="shared" si="13"/>
        <v>0.10732999777525376</v>
      </c>
      <c r="O57" s="32">
        <f t="shared" ref="O57:O60" si="17">H57-M57</f>
        <v>48139000</v>
      </c>
      <c r="P57" s="11"/>
      <c r="Q57" s="11"/>
    </row>
    <row r="58" spans="1:17" s="10" customFormat="1" ht="33" customHeight="1" x14ac:dyDescent="0.2">
      <c r="A58" s="18"/>
      <c r="B58" s="17"/>
      <c r="C58" s="16"/>
      <c r="D58" s="15"/>
      <c r="E58" s="15"/>
      <c r="F58" s="15"/>
      <c r="G58" s="14" t="s">
        <v>67</v>
      </c>
      <c r="H58" s="13">
        <v>27329000</v>
      </c>
      <c r="I58" s="12">
        <f t="shared" si="11"/>
        <v>0.33953252797776479</v>
      </c>
      <c r="J58" s="12">
        <f t="shared" si="16"/>
        <v>3.3993194042958033</v>
      </c>
      <c r="K58" s="12">
        <f t="shared" si="1"/>
        <v>3.3993194042958033</v>
      </c>
      <c r="L58" s="12"/>
      <c r="M58" s="11">
        <v>929000</v>
      </c>
      <c r="N58" s="12">
        <f t="shared" si="13"/>
        <v>1.1541795107444236E-2</v>
      </c>
      <c r="O58" s="11">
        <f t="shared" si="17"/>
        <v>26400000</v>
      </c>
      <c r="P58" s="11"/>
      <c r="Q58" s="11"/>
    </row>
    <row r="59" spans="1:17" s="10" customFormat="1" ht="66.75" customHeight="1" x14ac:dyDescent="0.2">
      <c r="A59" s="18"/>
      <c r="B59" s="17"/>
      <c r="C59" s="16"/>
      <c r="D59" s="15"/>
      <c r="E59" s="15"/>
      <c r="F59" s="15"/>
      <c r="G59" s="14" t="s">
        <v>68</v>
      </c>
      <c r="H59" s="13">
        <v>16000000</v>
      </c>
      <c r="I59" s="12">
        <f t="shared" si="11"/>
        <v>0.19878226234564886</v>
      </c>
      <c r="J59" s="12">
        <f t="shared" si="16"/>
        <v>32.5</v>
      </c>
      <c r="K59" s="12">
        <f t="shared" si="1"/>
        <v>32.5</v>
      </c>
      <c r="L59" s="12">
        <f t="shared" ref="L59:L71" si="18">J59*H59/$H$92</f>
        <v>6.4604235262335871E-2</v>
      </c>
      <c r="M59" s="11">
        <v>5200000</v>
      </c>
      <c r="N59" s="12">
        <f t="shared" si="13"/>
        <v>6.4604235262335871E-2</v>
      </c>
      <c r="O59" s="11">
        <f t="shared" si="17"/>
        <v>10800000</v>
      </c>
      <c r="P59" s="11"/>
      <c r="Q59" s="11"/>
    </row>
    <row r="60" spans="1:17" s="10" customFormat="1" ht="33.75" customHeight="1" x14ac:dyDescent="0.2">
      <c r="A60" s="18"/>
      <c r="B60" s="17"/>
      <c r="C60" s="16"/>
      <c r="D60" s="15"/>
      <c r="E60" s="15"/>
      <c r="F60" s="15"/>
      <c r="G60" s="14" t="s">
        <v>69</v>
      </c>
      <c r="H60" s="13">
        <v>13449000</v>
      </c>
      <c r="I60" s="12">
        <f t="shared" si="11"/>
        <v>0.16708891539291446</v>
      </c>
      <c r="J60" s="12">
        <f t="shared" si="16"/>
        <v>18.663097628076436</v>
      </c>
      <c r="K60" s="12">
        <f t="shared" si="1"/>
        <v>18.663097628076436</v>
      </c>
      <c r="L60" s="12">
        <f t="shared" si="18"/>
        <v>3.1183967405473658E-2</v>
      </c>
      <c r="M60" s="11">
        <v>2510000</v>
      </c>
      <c r="N60" s="12">
        <f t="shared" si="13"/>
        <v>3.1183967405473662E-2</v>
      </c>
      <c r="O60" s="11">
        <f t="shared" si="17"/>
        <v>10939000</v>
      </c>
      <c r="P60" s="11"/>
      <c r="Q60" s="11"/>
    </row>
    <row r="61" spans="1:17" s="5" customFormat="1" ht="30" customHeight="1" x14ac:dyDescent="0.2">
      <c r="A61" s="24"/>
      <c r="B61" s="23"/>
      <c r="C61" s="22"/>
      <c r="D61" s="21"/>
      <c r="E61" s="21"/>
      <c r="F61" s="74" t="s">
        <v>70</v>
      </c>
      <c r="G61" s="75"/>
      <c r="H61" s="19">
        <f>SUM(H62:H71)</f>
        <v>576078400</v>
      </c>
      <c r="I61" s="25">
        <f t="shared" si="11"/>
        <v>7.1571354775288514</v>
      </c>
      <c r="J61" s="25">
        <f>(J62*H62+J63*H63+J64*H64+J65*H65+J66*H66+J67*H67+J68*H68+J71*H71)/H61</f>
        <v>15.487445632400034</v>
      </c>
      <c r="K61" s="20">
        <f t="shared" si="1"/>
        <v>20.865533406564108</v>
      </c>
      <c r="L61" s="25">
        <f t="shared" si="18"/>
        <v>1.1084574659194955</v>
      </c>
      <c r="M61" s="19">
        <f>SUM(M62:M71)</f>
        <v>120201831</v>
      </c>
      <c r="N61" s="25">
        <f t="shared" si="13"/>
        <v>1.4933744940168341</v>
      </c>
      <c r="O61" s="19">
        <f>SUM(O62:O71)</f>
        <v>455876569</v>
      </c>
      <c r="P61" s="19"/>
      <c r="Q61" s="19"/>
    </row>
    <row r="62" spans="1:17" s="10" customFormat="1" ht="33" customHeight="1" x14ac:dyDescent="0.2">
      <c r="A62" s="18"/>
      <c r="B62" s="17"/>
      <c r="C62" s="16"/>
      <c r="D62" s="15"/>
      <c r="E62" s="15"/>
      <c r="F62" s="15"/>
      <c r="G62" s="14" t="s">
        <v>71</v>
      </c>
      <c r="H62" s="13">
        <v>175297000</v>
      </c>
      <c r="I62" s="12">
        <f t="shared" si="11"/>
        <v>2.177870890150325</v>
      </c>
      <c r="J62" s="12">
        <f t="shared" ref="J62:J71" si="19">K62</f>
        <v>3.5630957745996796</v>
      </c>
      <c r="K62" s="12">
        <f t="shared" si="1"/>
        <v>3.5630957745996796</v>
      </c>
      <c r="L62" s="12">
        <f t="shared" si="18"/>
        <v>7.7599625663182667E-2</v>
      </c>
      <c r="M62" s="11">
        <v>6246000</v>
      </c>
      <c r="N62" s="12">
        <f t="shared" si="13"/>
        <v>7.7599625663182667E-2</v>
      </c>
      <c r="O62" s="11">
        <f t="shared" ref="O62:O71" si="20">H62-M62</f>
        <v>169051000</v>
      </c>
      <c r="P62" s="11"/>
      <c r="Q62" s="11"/>
    </row>
    <row r="63" spans="1:17" s="10" customFormat="1" ht="33.75" customHeight="1" x14ac:dyDescent="0.2">
      <c r="A63" s="18"/>
      <c r="B63" s="17"/>
      <c r="C63" s="16"/>
      <c r="D63" s="15"/>
      <c r="E63" s="15"/>
      <c r="F63" s="15"/>
      <c r="G63" s="14" t="s">
        <v>72</v>
      </c>
      <c r="H63" s="13">
        <v>18504000</v>
      </c>
      <c r="I63" s="12">
        <f t="shared" si="11"/>
        <v>0.22989168640274288</v>
      </c>
      <c r="J63" s="12">
        <f t="shared" si="19"/>
        <v>33.306312148724601</v>
      </c>
      <c r="K63" s="12">
        <f t="shared" si="1"/>
        <v>33.306312148724601</v>
      </c>
      <c r="L63" s="12">
        <f t="shared" si="18"/>
        <v>7.6568442677264606E-2</v>
      </c>
      <c r="M63" s="11">
        <v>6163000</v>
      </c>
      <c r="N63" s="12">
        <f t="shared" si="13"/>
        <v>7.6568442677264606E-2</v>
      </c>
      <c r="O63" s="11">
        <f t="shared" si="20"/>
        <v>12341000</v>
      </c>
      <c r="P63" s="11"/>
      <c r="Q63" s="11"/>
    </row>
    <row r="64" spans="1:17" s="10" customFormat="1" ht="20.25" customHeight="1" x14ac:dyDescent="0.2">
      <c r="A64" s="18"/>
      <c r="B64" s="17"/>
      <c r="C64" s="16"/>
      <c r="D64" s="15"/>
      <c r="E64" s="15"/>
      <c r="F64" s="15"/>
      <c r="G64" s="14" t="s">
        <v>73</v>
      </c>
      <c r="H64" s="13">
        <v>730000</v>
      </c>
      <c r="I64" s="12">
        <f t="shared" si="11"/>
        <v>9.0694407195202279E-3</v>
      </c>
      <c r="J64" s="12">
        <f t="shared" si="19"/>
        <v>0</v>
      </c>
      <c r="K64" s="12">
        <f t="shared" si="1"/>
        <v>0</v>
      </c>
      <c r="L64" s="12">
        <f t="shared" si="18"/>
        <v>0</v>
      </c>
      <c r="M64" s="11">
        <v>0</v>
      </c>
      <c r="N64" s="12">
        <f t="shared" si="13"/>
        <v>0</v>
      </c>
      <c r="O64" s="11">
        <f t="shared" si="20"/>
        <v>730000</v>
      </c>
      <c r="P64" s="11"/>
      <c r="Q64" s="11"/>
    </row>
    <row r="65" spans="1:17" s="10" customFormat="1" ht="29.25" customHeight="1" x14ac:dyDescent="0.2">
      <c r="A65" s="18"/>
      <c r="B65" s="17"/>
      <c r="C65" s="16"/>
      <c r="D65" s="15"/>
      <c r="E65" s="15"/>
      <c r="F65" s="15"/>
      <c r="G65" s="14" t="s">
        <v>103</v>
      </c>
      <c r="H65" s="13">
        <v>155071000</v>
      </c>
      <c r="I65" s="12">
        <f t="shared" si="11"/>
        <v>1.9265852627626319</v>
      </c>
      <c r="J65" s="12">
        <f t="shared" si="19"/>
        <v>37.300481069961499</v>
      </c>
      <c r="K65" s="12">
        <f t="shared" si="1"/>
        <v>37.300481069961499</v>
      </c>
      <c r="L65" s="12">
        <f t="shared" si="18"/>
        <v>0.71862557123344362</v>
      </c>
      <c r="M65" s="11">
        <v>57842229</v>
      </c>
      <c r="N65" s="12">
        <f t="shared" si="13"/>
        <v>0.71862557123344351</v>
      </c>
      <c r="O65" s="11">
        <f t="shared" si="20"/>
        <v>97228771</v>
      </c>
      <c r="P65" s="11"/>
      <c r="Q65" s="11"/>
    </row>
    <row r="66" spans="1:17" s="10" customFormat="1" ht="16.5" customHeight="1" x14ac:dyDescent="0.2">
      <c r="A66" s="18"/>
      <c r="B66" s="17"/>
      <c r="C66" s="16"/>
      <c r="D66" s="15"/>
      <c r="E66" s="15"/>
      <c r="F66" s="15"/>
      <c r="G66" s="14" t="s">
        <v>74</v>
      </c>
      <c r="H66" s="13">
        <v>43625000</v>
      </c>
      <c r="I66" s="12">
        <f t="shared" si="11"/>
        <v>0.54199226217680807</v>
      </c>
      <c r="J66" s="12">
        <f t="shared" si="19"/>
        <v>8.026590257879656</v>
      </c>
      <c r="K66" s="12">
        <f t="shared" si="1"/>
        <v>8.026590257879656</v>
      </c>
      <c r="L66" s="12">
        <f t="shared" si="18"/>
        <v>4.350349811434525E-2</v>
      </c>
      <c r="M66" s="11">
        <v>3501600</v>
      </c>
      <c r="N66" s="12">
        <f t="shared" si="13"/>
        <v>4.3503498114345243E-2</v>
      </c>
      <c r="O66" s="11">
        <f t="shared" si="20"/>
        <v>40123400</v>
      </c>
      <c r="P66" s="11"/>
      <c r="Q66" s="11"/>
    </row>
    <row r="67" spans="1:17" s="10" customFormat="1" ht="31.5" customHeight="1" x14ac:dyDescent="0.2">
      <c r="A67" s="18"/>
      <c r="B67" s="17"/>
      <c r="C67" s="16"/>
      <c r="D67" s="15"/>
      <c r="E67" s="15"/>
      <c r="F67" s="15"/>
      <c r="G67" s="14" t="s">
        <v>75</v>
      </c>
      <c r="H67" s="13">
        <v>58737000</v>
      </c>
      <c r="I67" s="12">
        <f t="shared" si="11"/>
        <v>0.72974210896227343</v>
      </c>
      <c r="J67" s="12">
        <f t="shared" si="19"/>
        <v>9.8745254269029754</v>
      </c>
      <c r="K67" s="12">
        <f t="shared" si="1"/>
        <v>9.8745254269029754</v>
      </c>
      <c r="L67" s="12">
        <f t="shared" si="18"/>
        <v>7.2058570100297717E-2</v>
      </c>
      <c r="M67" s="11">
        <v>5800000</v>
      </c>
      <c r="N67" s="12">
        <f t="shared" si="13"/>
        <v>7.2058570100297703E-2</v>
      </c>
      <c r="O67" s="11">
        <f t="shared" si="20"/>
        <v>52937000</v>
      </c>
      <c r="P67" s="11"/>
      <c r="Q67" s="11"/>
    </row>
    <row r="68" spans="1:17" s="10" customFormat="1" ht="36" customHeight="1" x14ac:dyDescent="0.2">
      <c r="A68" s="18"/>
      <c r="B68" s="17"/>
      <c r="C68" s="16"/>
      <c r="D68" s="15"/>
      <c r="E68" s="15"/>
      <c r="F68" s="15"/>
      <c r="G68" s="14" t="s">
        <v>76</v>
      </c>
      <c r="H68" s="13">
        <v>765000</v>
      </c>
      <c r="I68" s="12">
        <f t="shared" si="11"/>
        <v>9.5042769184013349E-3</v>
      </c>
      <c r="J68" s="12">
        <f t="shared" si="19"/>
        <v>0</v>
      </c>
      <c r="K68" s="12">
        <f t="shared" si="1"/>
        <v>0</v>
      </c>
      <c r="L68" s="12">
        <f t="shared" si="18"/>
        <v>0</v>
      </c>
      <c r="M68" s="11">
        <v>0</v>
      </c>
      <c r="N68" s="12">
        <f t="shared" si="13"/>
        <v>0</v>
      </c>
      <c r="O68" s="11">
        <f t="shared" si="20"/>
        <v>765000</v>
      </c>
      <c r="P68" s="11"/>
      <c r="Q68" s="11"/>
    </row>
    <row r="69" spans="1:17" s="10" customFormat="1" ht="46.5" customHeight="1" x14ac:dyDescent="0.2">
      <c r="A69" s="18"/>
      <c r="B69" s="17"/>
      <c r="C69" s="16"/>
      <c r="D69" s="15"/>
      <c r="E69" s="15"/>
      <c r="F69" s="15"/>
      <c r="G69" s="14" t="s">
        <v>77</v>
      </c>
      <c r="H69" s="13">
        <v>53678400</v>
      </c>
      <c r="I69" s="12">
        <f t="shared" si="11"/>
        <v>0.66689461194341726</v>
      </c>
      <c r="J69" s="12">
        <f t="shared" si="19"/>
        <v>57.717819458106057</v>
      </c>
      <c r="K69" s="12">
        <f t="shared" si="1"/>
        <v>57.717819458106057</v>
      </c>
      <c r="L69" s="12">
        <f t="shared" si="18"/>
        <v>0.38491702809733858</v>
      </c>
      <c r="M69" s="11">
        <v>30982002</v>
      </c>
      <c r="N69" s="12">
        <f t="shared" si="13"/>
        <v>0.38491702809733852</v>
      </c>
      <c r="O69" s="11">
        <f t="shared" si="20"/>
        <v>22696398</v>
      </c>
      <c r="P69" s="11"/>
      <c r="Q69" s="11"/>
    </row>
    <row r="70" spans="1:17" s="10" customFormat="1" ht="33" customHeight="1" x14ac:dyDescent="0.2">
      <c r="A70" s="18"/>
      <c r="B70" s="17"/>
      <c r="C70" s="16"/>
      <c r="D70" s="15"/>
      <c r="E70" s="15"/>
      <c r="F70" s="15"/>
      <c r="G70" s="14" t="s">
        <v>78</v>
      </c>
      <c r="H70" s="13">
        <v>39547000</v>
      </c>
      <c r="I70" s="12">
        <f t="shared" si="11"/>
        <v>0.49132763306146088</v>
      </c>
      <c r="J70" s="12">
        <f t="shared" si="19"/>
        <v>0</v>
      </c>
      <c r="K70" s="12">
        <f t="shared" si="1"/>
        <v>0</v>
      </c>
      <c r="L70" s="12">
        <f t="shared" si="18"/>
        <v>0</v>
      </c>
      <c r="M70" s="11">
        <v>0</v>
      </c>
      <c r="N70" s="12">
        <f t="shared" si="13"/>
        <v>0</v>
      </c>
      <c r="O70" s="11">
        <f t="shared" si="20"/>
        <v>39547000</v>
      </c>
      <c r="P70" s="11"/>
      <c r="Q70" s="11"/>
    </row>
    <row r="71" spans="1:17" s="10" customFormat="1" ht="30" customHeight="1" x14ac:dyDescent="0.2">
      <c r="A71" s="18"/>
      <c r="B71" s="17"/>
      <c r="C71" s="16"/>
      <c r="D71" s="15"/>
      <c r="E71" s="15"/>
      <c r="F71" s="15"/>
      <c r="G71" s="14" t="s">
        <v>79</v>
      </c>
      <c r="H71" s="13">
        <v>30124000</v>
      </c>
      <c r="I71" s="12">
        <f t="shared" si="11"/>
        <v>0.37425730443127037</v>
      </c>
      <c r="J71" s="12">
        <f t="shared" si="19"/>
        <v>32.090691807196919</v>
      </c>
      <c r="K71" s="12">
        <f t="shared" si="1"/>
        <v>32.090691807196919</v>
      </c>
      <c r="L71" s="12">
        <f t="shared" si="18"/>
        <v>0.1201017581309617</v>
      </c>
      <c r="M71" s="11">
        <v>9667000</v>
      </c>
      <c r="N71" s="12">
        <f t="shared" si="13"/>
        <v>0.12010175813096169</v>
      </c>
      <c r="O71" s="11">
        <f t="shared" si="20"/>
        <v>20457000</v>
      </c>
      <c r="P71" s="11"/>
      <c r="Q71" s="11"/>
    </row>
    <row r="72" spans="1:17" s="5" customFormat="1" ht="20.100000000000001" customHeight="1" x14ac:dyDescent="0.2">
      <c r="A72" s="24"/>
      <c r="B72" s="23">
        <v>2</v>
      </c>
      <c r="C72" s="22"/>
      <c r="D72" s="76" t="s">
        <v>80</v>
      </c>
      <c r="E72" s="77"/>
      <c r="F72" s="77"/>
      <c r="G72" s="78"/>
      <c r="H72" s="19"/>
      <c r="I72" s="25"/>
      <c r="J72" s="25"/>
      <c r="K72" s="20"/>
      <c r="L72" s="25"/>
      <c r="M72" s="19"/>
      <c r="N72" s="25"/>
      <c r="O72" s="19"/>
      <c r="P72" s="19"/>
      <c r="Q72" s="19"/>
    </row>
    <row r="73" spans="1:17" s="5" customFormat="1" ht="20.100000000000001" customHeight="1" x14ac:dyDescent="0.2">
      <c r="A73" s="24"/>
      <c r="B73" s="23"/>
      <c r="C73" s="22">
        <v>1</v>
      </c>
      <c r="D73" s="58"/>
      <c r="E73" s="77" t="s">
        <v>81</v>
      </c>
      <c r="F73" s="77"/>
      <c r="G73" s="78"/>
      <c r="H73" s="19">
        <f>H74</f>
        <v>205148000</v>
      </c>
      <c r="I73" s="25">
        <f t="shared" ref="I73:I89" si="21">H73/$H$92*100</f>
        <v>2.5487364722303232</v>
      </c>
      <c r="J73" s="25">
        <f>(J75*H75+J81*H81)/H73</f>
        <v>11.633357381012733</v>
      </c>
      <c r="K73" s="20">
        <f t="shared" ref="K73" si="22">M73/H73*100</f>
        <v>18.639908748805738</v>
      </c>
      <c r="L73" s="25">
        <f t="shared" ref="L73:L89" si="23">J73*H73/$H$92</f>
        <v>0.2965036225147698</v>
      </c>
      <c r="M73" s="70">
        <f>M74</f>
        <v>38239400</v>
      </c>
      <c r="N73" s="25">
        <f t="shared" ref="N73:N89" si="24">M73/$H$92*100</f>
        <v>0.47508215267126275</v>
      </c>
      <c r="O73" s="59">
        <f>O74</f>
        <v>166908600</v>
      </c>
      <c r="P73" s="19"/>
      <c r="Q73" s="19"/>
    </row>
    <row r="74" spans="1:17" s="10" customFormat="1" ht="31.5" customHeight="1" x14ac:dyDescent="0.2">
      <c r="A74" s="18"/>
      <c r="B74" s="17"/>
      <c r="C74" s="16"/>
      <c r="D74" s="15"/>
      <c r="E74" s="15"/>
      <c r="F74" s="74" t="s">
        <v>82</v>
      </c>
      <c r="G74" s="75"/>
      <c r="H74" s="19">
        <f>SUM(H75:H80)</f>
        <v>205148000</v>
      </c>
      <c r="I74" s="12">
        <f t="shared" si="21"/>
        <v>2.5487364722303232</v>
      </c>
      <c r="J74" s="12">
        <f>K74</f>
        <v>18.639908748805738</v>
      </c>
      <c r="K74" s="12">
        <f t="shared" si="1"/>
        <v>18.639908748805738</v>
      </c>
      <c r="L74" s="12">
        <f t="shared" si="23"/>
        <v>0.47508215267126269</v>
      </c>
      <c r="M74" s="19">
        <f>SUM(M75:M80)</f>
        <v>38239400</v>
      </c>
      <c r="N74" s="12">
        <f t="shared" si="24"/>
        <v>0.47508215267126275</v>
      </c>
      <c r="O74" s="32">
        <f>H74-M74</f>
        <v>166908600</v>
      </c>
      <c r="P74" s="11"/>
      <c r="Q74" s="11"/>
    </row>
    <row r="75" spans="1:17" s="10" customFormat="1" ht="50.25" customHeight="1" x14ac:dyDescent="0.2">
      <c r="A75" s="18"/>
      <c r="B75" s="17"/>
      <c r="C75" s="16"/>
      <c r="D75" s="15"/>
      <c r="E75" s="15"/>
      <c r="F75" s="31"/>
      <c r="G75" s="14" t="s">
        <v>83</v>
      </c>
      <c r="H75" s="13">
        <v>68586000</v>
      </c>
      <c r="I75" s="12">
        <f t="shared" si="21"/>
        <v>0.852105015327417</v>
      </c>
      <c r="J75" s="12">
        <f t="shared" ref="J75:J79" si="25">K75</f>
        <v>34.79660572128423</v>
      </c>
      <c r="K75" s="12">
        <f t="shared" si="1"/>
        <v>34.79660572128423</v>
      </c>
      <c r="L75" s="12">
        <f t="shared" si="23"/>
        <v>0.2965036225147698</v>
      </c>
      <c r="M75" s="11">
        <v>23865600</v>
      </c>
      <c r="N75" s="12">
        <f t="shared" si="24"/>
        <v>0.2965036225147698</v>
      </c>
      <c r="O75" s="11">
        <f t="shared" ref="O75:O79" si="26">H75-M75</f>
        <v>44720400</v>
      </c>
      <c r="P75" s="11"/>
      <c r="Q75" s="11"/>
    </row>
    <row r="76" spans="1:17" s="10" customFormat="1" ht="53.25" customHeight="1" x14ac:dyDescent="0.2">
      <c r="A76" s="18"/>
      <c r="B76" s="17"/>
      <c r="C76" s="16"/>
      <c r="D76" s="15"/>
      <c r="E76" s="15"/>
      <c r="F76" s="31"/>
      <c r="G76" s="14" t="s">
        <v>84</v>
      </c>
      <c r="H76" s="13">
        <v>19643000</v>
      </c>
      <c r="I76" s="12">
        <f t="shared" si="21"/>
        <v>0.24404249870347375</v>
      </c>
      <c r="J76" s="12">
        <f t="shared" si="25"/>
        <v>6.6334063024996182</v>
      </c>
      <c r="K76" s="12">
        <f t="shared" ref="K76:K89" si="27">M76/H76*100</f>
        <v>6.6334063024996182</v>
      </c>
      <c r="L76" s="12">
        <f t="shared" si="23"/>
        <v>1.6188330489773778E-2</v>
      </c>
      <c r="M76" s="11">
        <v>1303000</v>
      </c>
      <c r="N76" s="12">
        <f t="shared" si="24"/>
        <v>1.6188330489773778E-2</v>
      </c>
      <c r="O76" s="11">
        <f t="shared" si="26"/>
        <v>18340000</v>
      </c>
      <c r="P76" s="11"/>
      <c r="Q76" s="11"/>
    </row>
    <row r="77" spans="1:17" s="10" customFormat="1" ht="19.5" customHeight="1" x14ac:dyDescent="0.2">
      <c r="A77" s="18"/>
      <c r="B77" s="17"/>
      <c r="C77" s="16"/>
      <c r="D77" s="15"/>
      <c r="E77" s="15"/>
      <c r="F77" s="31"/>
      <c r="G77" s="14" t="s">
        <v>85</v>
      </c>
      <c r="H77" s="13">
        <v>33264000</v>
      </c>
      <c r="I77" s="12">
        <f t="shared" si="21"/>
        <v>0.41326832341660397</v>
      </c>
      <c r="J77" s="12">
        <f t="shared" si="25"/>
        <v>22.569745069745071</v>
      </c>
      <c r="K77" s="12">
        <f t="shared" si="27"/>
        <v>22.569745069745071</v>
      </c>
      <c r="L77" s="12">
        <f t="shared" si="23"/>
        <v>9.3273607049137078E-2</v>
      </c>
      <c r="M77" s="11">
        <v>7507600</v>
      </c>
      <c r="N77" s="12">
        <f t="shared" si="24"/>
        <v>9.3273607049137078E-2</v>
      </c>
      <c r="O77" s="11">
        <f t="shared" si="26"/>
        <v>25756400</v>
      </c>
      <c r="P77" s="11"/>
      <c r="Q77" s="11"/>
    </row>
    <row r="78" spans="1:17" s="10" customFormat="1" ht="33" customHeight="1" x14ac:dyDescent="0.2">
      <c r="A78" s="18"/>
      <c r="B78" s="17"/>
      <c r="C78" s="16"/>
      <c r="D78" s="15"/>
      <c r="E78" s="15"/>
      <c r="F78" s="31"/>
      <c r="G78" s="14" t="s">
        <v>86</v>
      </c>
      <c r="H78" s="13">
        <v>8233000</v>
      </c>
      <c r="I78" s="12">
        <f t="shared" si="21"/>
        <v>0.10228589786823294</v>
      </c>
      <c r="J78" s="12">
        <f t="shared" si="25"/>
        <v>0</v>
      </c>
      <c r="K78" s="12">
        <f t="shared" si="27"/>
        <v>0</v>
      </c>
      <c r="L78" s="12">
        <f t="shared" si="23"/>
        <v>0</v>
      </c>
      <c r="M78" s="11">
        <v>0</v>
      </c>
      <c r="N78" s="12">
        <f t="shared" si="24"/>
        <v>0</v>
      </c>
      <c r="O78" s="11">
        <f t="shared" si="26"/>
        <v>8233000</v>
      </c>
      <c r="P78" s="11"/>
      <c r="Q78" s="11"/>
    </row>
    <row r="79" spans="1:17" s="10" customFormat="1" ht="24.75" customHeight="1" x14ac:dyDescent="0.2">
      <c r="A79" s="18"/>
      <c r="B79" s="17"/>
      <c r="C79" s="16"/>
      <c r="D79" s="15"/>
      <c r="E79" s="15"/>
      <c r="F79" s="31"/>
      <c r="G79" s="14" t="s">
        <v>87</v>
      </c>
      <c r="H79" s="13">
        <v>58382000</v>
      </c>
      <c r="I79" s="12">
        <f t="shared" si="21"/>
        <v>0.72533162751647939</v>
      </c>
      <c r="J79" s="12">
        <f t="shared" si="25"/>
        <v>7.932581960193211</v>
      </c>
      <c r="K79" s="12">
        <f t="shared" si="27"/>
        <v>7.932581960193211</v>
      </c>
      <c r="L79" s="12">
        <f t="shared" si="23"/>
        <v>5.753752583594806E-2</v>
      </c>
      <c r="M79" s="11">
        <v>4631200</v>
      </c>
      <c r="N79" s="12">
        <f t="shared" si="24"/>
        <v>5.7537525835948053E-2</v>
      </c>
      <c r="O79" s="11">
        <f t="shared" si="26"/>
        <v>53750800</v>
      </c>
      <c r="P79" s="11"/>
      <c r="Q79" s="11"/>
    </row>
    <row r="80" spans="1:17" s="10" customFormat="1" ht="32.25" customHeight="1" x14ac:dyDescent="0.2">
      <c r="A80" s="18"/>
      <c r="B80" s="17"/>
      <c r="C80" s="16"/>
      <c r="D80" s="15"/>
      <c r="E80" s="15"/>
      <c r="F80" s="15"/>
      <c r="G80" s="14" t="s">
        <v>88</v>
      </c>
      <c r="H80" s="13">
        <v>17040000</v>
      </c>
      <c r="I80" s="12">
        <f t="shared" si="21"/>
        <v>0.21170310939811601</v>
      </c>
      <c r="J80" s="12">
        <f>K80</f>
        <v>5.4694835680751179</v>
      </c>
      <c r="K80" s="12">
        <f t="shared" si="27"/>
        <v>5.4694835680751179</v>
      </c>
      <c r="L80" s="12">
        <f t="shared" si="23"/>
        <v>1.1579066781634046E-2</v>
      </c>
      <c r="M80" s="11">
        <v>932000</v>
      </c>
      <c r="N80" s="12">
        <f t="shared" si="24"/>
        <v>1.1579066781634045E-2</v>
      </c>
      <c r="O80" s="11">
        <f>H80-M80</f>
        <v>16108000</v>
      </c>
      <c r="P80" s="11"/>
      <c r="Q80" s="11"/>
    </row>
    <row r="81" spans="1:17" s="10" customFormat="1" ht="27" customHeight="1" x14ac:dyDescent="0.2">
      <c r="A81" s="18"/>
      <c r="B81" s="23">
        <v>3</v>
      </c>
      <c r="C81" s="16"/>
      <c r="D81" s="76" t="s">
        <v>89</v>
      </c>
      <c r="E81" s="77"/>
      <c r="F81" s="77"/>
      <c r="G81" s="78"/>
      <c r="H81" s="19"/>
      <c r="I81" s="25"/>
      <c r="J81" s="25"/>
      <c r="K81" s="20"/>
      <c r="L81" s="25"/>
      <c r="M81" s="19"/>
      <c r="N81" s="25"/>
      <c r="O81" s="19"/>
      <c r="P81" s="11"/>
      <c r="Q81" s="11"/>
    </row>
    <row r="82" spans="1:17" s="5" customFormat="1" ht="29.25" customHeight="1" x14ac:dyDescent="0.2">
      <c r="A82" s="24"/>
      <c r="B82" s="23"/>
      <c r="C82" s="22">
        <v>1</v>
      </c>
      <c r="D82" s="21"/>
      <c r="E82" s="74" t="s">
        <v>90</v>
      </c>
      <c r="F82" s="74"/>
      <c r="G82" s="75"/>
      <c r="H82" s="19">
        <f>H83+H88</f>
        <v>629206600</v>
      </c>
      <c r="I82" s="20">
        <f t="shared" si="21"/>
        <v>7.8171944644258584</v>
      </c>
      <c r="J82" s="20">
        <f>(J83*H83)/H82</f>
        <v>23.444747718793796</v>
      </c>
      <c r="K82" s="20">
        <f t="shared" si="27"/>
        <v>31.722315055182193</v>
      </c>
      <c r="L82" s="20">
        <f t="shared" si="23"/>
        <v>1.8327215208721561</v>
      </c>
      <c r="M82" s="70">
        <f>M83+M88</f>
        <v>199598900</v>
      </c>
      <c r="N82" s="20">
        <f t="shared" si="24"/>
        <v>2.4797950564814331</v>
      </c>
      <c r="O82" s="19">
        <f>H82-M82</f>
        <v>429607700</v>
      </c>
      <c r="P82" s="19"/>
      <c r="Q82" s="19"/>
    </row>
    <row r="83" spans="1:17" s="5" customFormat="1" ht="51" customHeight="1" x14ac:dyDescent="0.2">
      <c r="A83" s="24"/>
      <c r="B83" s="23"/>
      <c r="C83" s="22"/>
      <c r="D83" s="21"/>
      <c r="E83" s="21"/>
      <c r="F83" s="74" t="s">
        <v>91</v>
      </c>
      <c r="G83" s="75"/>
      <c r="H83" s="19">
        <f>SUM(H84:H87)</f>
        <v>477220600</v>
      </c>
      <c r="I83" s="20">
        <f t="shared" si="21"/>
        <v>5.9289369066217468</v>
      </c>
      <c r="J83" s="20">
        <f>(J87*H87)/H83</f>
        <v>30.911469454587667</v>
      </c>
      <c r="K83" s="20">
        <f t="shared" si="27"/>
        <v>41.615743327090236</v>
      </c>
      <c r="L83" s="20">
        <f t="shared" si="23"/>
        <v>1.8327215208721561</v>
      </c>
      <c r="M83" s="19">
        <f>SUM(M84:M87)</f>
        <v>198598900</v>
      </c>
      <c r="N83" s="20">
        <f t="shared" si="24"/>
        <v>2.4673711650848298</v>
      </c>
      <c r="O83" s="19">
        <f>H83-M83</f>
        <v>278621700</v>
      </c>
      <c r="P83" s="19"/>
      <c r="Q83" s="19"/>
    </row>
    <row r="84" spans="1:17" s="5" customFormat="1" ht="48.75" customHeight="1" x14ac:dyDescent="0.2">
      <c r="A84" s="24"/>
      <c r="B84" s="23"/>
      <c r="C84" s="22"/>
      <c r="D84" s="21"/>
      <c r="E84" s="21"/>
      <c r="F84" s="31"/>
      <c r="G84" s="14" t="s">
        <v>92</v>
      </c>
      <c r="H84" s="13">
        <v>14892600</v>
      </c>
      <c r="I84" s="12">
        <f t="shared" si="21"/>
        <v>0.18502404501305061</v>
      </c>
      <c r="J84" s="12">
        <f t="shared" ref="J84:J86" si="28">K84</f>
        <v>39.283268200314247</v>
      </c>
      <c r="K84" s="12">
        <f t="shared" si="27"/>
        <v>39.283268200314247</v>
      </c>
      <c r="L84" s="12">
        <f t="shared" si="23"/>
        <v>7.268349183754684E-2</v>
      </c>
      <c r="M84" s="11">
        <v>5850300</v>
      </c>
      <c r="N84" s="12">
        <f t="shared" si="24"/>
        <v>7.2683491837546826E-2</v>
      </c>
      <c r="O84" s="11">
        <f t="shared" ref="O84:O86" si="29">H84-M84</f>
        <v>9042300</v>
      </c>
      <c r="P84" s="19"/>
      <c r="Q84" s="19"/>
    </row>
    <row r="85" spans="1:17" s="5" customFormat="1" ht="49.5" customHeight="1" x14ac:dyDescent="0.2">
      <c r="A85" s="24"/>
      <c r="B85" s="23"/>
      <c r="C85" s="22"/>
      <c r="D85" s="21"/>
      <c r="E85" s="21"/>
      <c r="F85" s="31"/>
      <c r="G85" s="14" t="s">
        <v>93</v>
      </c>
      <c r="H85" s="13">
        <v>248146700</v>
      </c>
      <c r="I85" s="12">
        <f t="shared" si="21"/>
        <v>3.0829476512254388</v>
      </c>
      <c r="J85" s="12">
        <f t="shared" si="28"/>
        <v>13.844512137376801</v>
      </c>
      <c r="K85" s="12">
        <f t="shared" si="27"/>
        <v>13.844512137376801</v>
      </c>
      <c r="L85" s="12">
        <f t="shared" si="23"/>
        <v>0.42681906176287887</v>
      </c>
      <c r="M85" s="11">
        <v>34354700</v>
      </c>
      <c r="N85" s="12">
        <f t="shared" si="24"/>
        <v>0.42681906176287893</v>
      </c>
      <c r="O85" s="11">
        <f t="shared" si="29"/>
        <v>213792000</v>
      </c>
      <c r="P85" s="19"/>
      <c r="Q85" s="19"/>
    </row>
    <row r="86" spans="1:17" s="5" customFormat="1" ht="50.25" customHeight="1" x14ac:dyDescent="0.2">
      <c r="A86" s="24"/>
      <c r="B86" s="23"/>
      <c r="C86" s="22"/>
      <c r="D86" s="21"/>
      <c r="E86" s="21"/>
      <c r="F86" s="31"/>
      <c r="G86" s="14" t="s">
        <v>94</v>
      </c>
      <c r="H86" s="13">
        <v>74922000</v>
      </c>
      <c r="I86" s="12">
        <f t="shared" si="21"/>
        <v>0.93082279121629397</v>
      </c>
      <c r="J86" s="12">
        <f t="shared" si="28"/>
        <v>14.519099863858411</v>
      </c>
      <c r="K86" s="12">
        <f t="shared" si="27"/>
        <v>14.519099863858411</v>
      </c>
      <c r="L86" s="12">
        <f t="shared" si="23"/>
        <v>0.135147090612248</v>
      </c>
      <c r="M86" s="11">
        <v>10878000</v>
      </c>
      <c r="N86" s="12">
        <f t="shared" si="24"/>
        <v>0.135147090612248</v>
      </c>
      <c r="O86" s="11">
        <f t="shared" si="29"/>
        <v>64044000</v>
      </c>
      <c r="P86" s="19"/>
      <c r="Q86" s="19"/>
    </row>
    <row r="87" spans="1:17" s="10" customFormat="1" ht="34.5" customHeight="1" x14ac:dyDescent="0.2">
      <c r="A87" s="18"/>
      <c r="B87" s="17"/>
      <c r="C87" s="16"/>
      <c r="D87" s="15"/>
      <c r="E87" s="15"/>
      <c r="F87" s="15"/>
      <c r="G87" s="14" t="s">
        <v>95</v>
      </c>
      <c r="H87" s="13">
        <v>139259300</v>
      </c>
      <c r="I87" s="12">
        <f t="shared" si="21"/>
        <v>1.7301424191669634</v>
      </c>
      <c r="J87" s="12">
        <f>K87</f>
        <v>105.92893975483146</v>
      </c>
      <c r="K87" s="12">
        <f t="shared" si="27"/>
        <v>105.92893975483146</v>
      </c>
      <c r="L87" s="12">
        <f t="shared" si="23"/>
        <v>1.8327215208721561</v>
      </c>
      <c r="M87" s="11">
        <v>147515900</v>
      </c>
      <c r="N87" s="12">
        <f t="shared" si="24"/>
        <v>1.8327215208721561</v>
      </c>
      <c r="O87" s="11">
        <f>H87-M87</f>
        <v>-8256600</v>
      </c>
      <c r="P87" s="11"/>
      <c r="Q87" s="11"/>
    </row>
    <row r="88" spans="1:17" s="5" customFormat="1" ht="31.5" customHeight="1" x14ac:dyDescent="0.2">
      <c r="A88" s="24"/>
      <c r="B88" s="23"/>
      <c r="C88" s="22"/>
      <c r="D88" s="21"/>
      <c r="E88" s="31"/>
      <c r="F88" s="77" t="s">
        <v>96</v>
      </c>
      <c r="G88" s="78"/>
      <c r="H88" s="19">
        <f>SUM(H89:H90)</f>
        <v>151986000</v>
      </c>
      <c r="I88" s="20">
        <f t="shared" si="21"/>
        <v>1.8882575578041114</v>
      </c>
      <c r="J88" s="20">
        <f>(J90*H90)/H88</f>
        <v>0</v>
      </c>
      <c r="K88" s="20">
        <f t="shared" si="27"/>
        <v>0.65795533799165717</v>
      </c>
      <c r="L88" s="20">
        <f t="shared" si="23"/>
        <v>0</v>
      </c>
      <c r="M88" s="19">
        <f>SUM(M89)</f>
        <v>1000000</v>
      </c>
      <c r="N88" s="20">
        <f t="shared" si="24"/>
        <v>1.2423891396603054E-2</v>
      </c>
      <c r="O88" s="19">
        <f>SUM(O89)</f>
        <v>150986000</v>
      </c>
      <c r="P88" s="54"/>
      <c r="Q88" s="54"/>
    </row>
    <row r="89" spans="1:17" s="10" customFormat="1" ht="33.75" customHeight="1" x14ac:dyDescent="0.2">
      <c r="A89" s="18"/>
      <c r="B89" s="17"/>
      <c r="C89" s="16"/>
      <c r="D89" s="15"/>
      <c r="E89" s="15"/>
      <c r="F89" s="15"/>
      <c r="G89" s="14" t="s">
        <v>97</v>
      </c>
      <c r="H89" s="13">
        <v>151986000</v>
      </c>
      <c r="I89" s="12">
        <f t="shared" si="21"/>
        <v>1.8882575578041114</v>
      </c>
      <c r="J89" s="12">
        <f>K89</f>
        <v>0.65795533799165717</v>
      </c>
      <c r="K89" s="12">
        <f t="shared" si="27"/>
        <v>0.65795533799165717</v>
      </c>
      <c r="L89" s="12">
        <f t="shared" si="23"/>
        <v>1.2423891396603052E-2</v>
      </c>
      <c r="M89" s="11">
        <v>1000000</v>
      </c>
      <c r="N89" s="12">
        <f t="shared" si="24"/>
        <v>1.2423891396603054E-2</v>
      </c>
      <c r="O89" s="11">
        <f>H89-M89</f>
        <v>150986000</v>
      </c>
      <c r="P89" s="55"/>
      <c r="Q89" s="55"/>
    </row>
    <row r="90" spans="1:17" s="5" customFormat="1" ht="7.5" customHeight="1" x14ac:dyDescent="0.2">
      <c r="A90" s="24"/>
      <c r="B90" s="23"/>
      <c r="C90" s="22"/>
      <c r="D90" s="21"/>
      <c r="E90" s="74"/>
      <c r="F90" s="74"/>
      <c r="G90" s="75"/>
      <c r="H90" s="19"/>
      <c r="I90" s="20"/>
      <c r="J90" s="20"/>
      <c r="K90" s="20"/>
      <c r="L90" s="20"/>
      <c r="M90" s="19"/>
      <c r="N90" s="20"/>
      <c r="O90" s="19"/>
      <c r="P90" s="54"/>
      <c r="Q90" s="54"/>
    </row>
    <row r="91" spans="1:17" s="5" customFormat="1" ht="10.5" customHeight="1" x14ac:dyDescent="0.2">
      <c r="A91" s="24"/>
      <c r="B91" s="23"/>
      <c r="C91" s="22"/>
      <c r="D91" s="21"/>
      <c r="E91" s="74"/>
      <c r="F91" s="74"/>
      <c r="G91" s="75"/>
      <c r="H91" s="19"/>
      <c r="I91" s="20"/>
      <c r="J91" s="20"/>
      <c r="K91" s="20"/>
      <c r="L91" s="20"/>
      <c r="M91" s="19"/>
      <c r="N91" s="20"/>
      <c r="O91" s="19"/>
      <c r="P91" s="54"/>
      <c r="Q91" s="54"/>
    </row>
    <row r="92" spans="1:17" s="5" customFormat="1" ht="20.100000000000001" customHeight="1" x14ac:dyDescent="0.2">
      <c r="A92" s="101" t="s">
        <v>0</v>
      </c>
      <c r="B92" s="101"/>
      <c r="C92" s="101"/>
      <c r="D92" s="101"/>
      <c r="E92" s="101"/>
      <c r="F92" s="101"/>
      <c r="G92" s="101"/>
      <c r="H92" s="7">
        <f>H13+H48+H56+H73+H82</f>
        <v>8049007900</v>
      </c>
      <c r="I92" s="7">
        <f>I13+I48+I82+I88+I90+I91</f>
        <v>91.476981902328589</v>
      </c>
      <c r="J92" s="8">
        <f>(J13*H13+J48*H48+J82*H82+J88*H88+J90*H90+J91*H91)/H92</f>
        <v>44.653648462074436</v>
      </c>
      <c r="K92" s="9">
        <f>M92/H92*100</f>
        <v>32.873521108110722</v>
      </c>
      <c r="L92" s="8">
        <f>L13+L48+L82+L88+L90+L91</f>
        <v>44.653648462074436</v>
      </c>
      <c r="M92" s="7">
        <f>M13+M48+M73+M82+M56</f>
        <v>2645992311</v>
      </c>
      <c r="N92" s="8">
        <f>N13+N48+N82+N88+N90+N91</f>
        <v>30.810158355043981</v>
      </c>
      <c r="O92" s="7">
        <f>H92-M92</f>
        <v>5403015589</v>
      </c>
      <c r="P92" s="6"/>
      <c r="Q92" s="6"/>
    </row>
    <row r="94" spans="1:17" x14ac:dyDescent="0.3">
      <c r="M94" s="60" t="s">
        <v>110</v>
      </c>
    </row>
    <row r="95" spans="1:17" ht="6.75" customHeight="1" x14ac:dyDescent="0.3">
      <c r="M95" s="61"/>
    </row>
    <row r="96" spans="1:17" x14ac:dyDescent="0.3">
      <c r="L96" s="67" t="s">
        <v>105</v>
      </c>
      <c r="M96" s="62" t="s">
        <v>99</v>
      </c>
    </row>
    <row r="97" spans="13:13" x14ac:dyDescent="0.3">
      <c r="M97" s="63"/>
    </row>
    <row r="98" spans="13:13" x14ac:dyDescent="0.3">
      <c r="M98" s="64"/>
    </row>
    <row r="99" spans="13:13" x14ac:dyDescent="0.3">
      <c r="M99" s="64" t="s">
        <v>106</v>
      </c>
    </row>
    <row r="100" spans="13:13" x14ac:dyDescent="0.3">
      <c r="M100" s="62" t="s">
        <v>107</v>
      </c>
    </row>
  </sheetData>
  <mergeCells count="44">
    <mergeCell ref="A1:Q1"/>
    <mergeCell ref="A2:Q2"/>
    <mergeCell ref="A3:Q3"/>
    <mergeCell ref="A5:C5"/>
    <mergeCell ref="A7:C9"/>
    <mergeCell ref="D7:G9"/>
    <mergeCell ref="H7:H9"/>
    <mergeCell ref="I7:I9"/>
    <mergeCell ref="J7:K7"/>
    <mergeCell ref="L7:N7"/>
    <mergeCell ref="F21:G21"/>
    <mergeCell ref="O7:O9"/>
    <mergeCell ref="P7:P9"/>
    <mergeCell ref="Q7:Q9"/>
    <mergeCell ref="J8:J9"/>
    <mergeCell ref="K8:K9"/>
    <mergeCell ref="L8:L9"/>
    <mergeCell ref="M8:N8"/>
    <mergeCell ref="A10:C10"/>
    <mergeCell ref="D10:G10"/>
    <mergeCell ref="D12:G12"/>
    <mergeCell ref="E13:G13"/>
    <mergeCell ref="F14:G14"/>
    <mergeCell ref="D72:G72"/>
    <mergeCell ref="F27:G27"/>
    <mergeCell ref="F29:G29"/>
    <mergeCell ref="F36:G36"/>
    <mergeCell ref="F38:G38"/>
    <mergeCell ref="F42:G42"/>
    <mergeCell ref="F47:G47"/>
    <mergeCell ref="E48:G48"/>
    <mergeCell ref="F49:G49"/>
    <mergeCell ref="E56:G56"/>
    <mergeCell ref="F57:G57"/>
    <mergeCell ref="F61:G61"/>
    <mergeCell ref="E90:G90"/>
    <mergeCell ref="E91:G91"/>
    <mergeCell ref="A92:G92"/>
    <mergeCell ref="E73:G73"/>
    <mergeCell ref="F74:G74"/>
    <mergeCell ref="D81:G81"/>
    <mergeCell ref="E82:G82"/>
    <mergeCell ref="F83:G83"/>
    <mergeCell ref="F88:G88"/>
  </mergeCells>
  <pageMargins left="0.27559055118110237" right="0.23622047244094491" top="0.59055118110236227" bottom="0.59055118110236227" header="0.39370078740157483" footer="0.23622047244094491"/>
  <pageSetup paperSize="5" firstPageNumber="45" orientation="landscape" useFirstPageNumber="1" horizontalDpi="4294967293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0A8809-4324-41FD-83E3-6F79C5AD6408}">
  <sheetPr>
    <tabColor rgb="FF336600"/>
  </sheetPr>
  <dimension ref="A1:Q100"/>
  <sheetViews>
    <sheetView view="pageBreakPreview" topLeftCell="A87" zoomScaleNormal="100" zoomScaleSheetLayoutView="100" workbookViewId="0">
      <selection activeCell="M95" sqref="M95"/>
    </sheetView>
  </sheetViews>
  <sheetFormatPr defaultColWidth="9.140625" defaultRowHeight="16.5" x14ac:dyDescent="0.3"/>
  <cols>
    <col min="1" max="1" width="2.28515625" style="1" customWidth="1"/>
    <col min="2" max="3" width="3.140625" style="4" customWidth="1"/>
    <col min="4" max="6" width="2.5703125" style="1" customWidth="1"/>
    <col min="7" max="7" width="39.7109375" style="1" customWidth="1"/>
    <col min="8" max="8" width="13.42578125" style="1" customWidth="1"/>
    <col min="9" max="9" width="6.7109375" style="1" customWidth="1"/>
    <col min="10" max="10" width="7.85546875" style="2" customWidth="1"/>
    <col min="11" max="11" width="9" style="2" customWidth="1"/>
    <col min="12" max="12" width="7.7109375" style="2" customWidth="1"/>
    <col min="13" max="13" width="14.140625" style="3" customWidth="1"/>
    <col min="14" max="14" width="7" style="3" customWidth="1"/>
    <col min="15" max="15" width="15.140625" style="2" customWidth="1"/>
    <col min="16" max="16" width="13.85546875" style="2" customWidth="1"/>
    <col min="17" max="17" width="13" style="2" customWidth="1"/>
    <col min="18" max="260" width="9.140625" style="1"/>
    <col min="261" max="261" width="5.42578125" style="1" customWidth="1"/>
    <col min="262" max="262" width="53.42578125" style="1" customWidth="1"/>
    <col min="263" max="263" width="13.7109375" style="1" customWidth="1"/>
    <col min="264" max="264" width="8" style="1" customWidth="1"/>
    <col min="265" max="265" width="8.28515625" style="1" customWidth="1"/>
    <col min="266" max="266" width="14.140625" style="1" customWidth="1"/>
    <col min="267" max="267" width="10" style="1" customWidth="1"/>
    <col min="268" max="268" width="15.140625" style="1" customWidth="1"/>
    <col min="269" max="269" width="7.7109375" style="1" customWidth="1"/>
    <col min="270" max="270" width="11.85546875" style="1" customWidth="1"/>
    <col min="271" max="271" width="18.5703125" style="1" customWidth="1"/>
    <col min="272" max="272" width="10.42578125" style="1" customWidth="1"/>
    <col min="273" max="273" width="10.7109375" style="1" bestFit="1" customWidth="1"/>
    <col min="274" max="516" width="9.140625" style="1"/>
    <col min="517" max="517" width="5.42578125" style="1" customWidth="1"/>
    <col min="518" max="518" width="53.42578125" style="1" customWidth="1"/>
    <col min="519" max="519" width="13.7109375" style="1" customWidth="1"/>
    <col min="520" max="520" width="8" style="1" customWidth="1"/>
    <col min="521" max="521" width="8.28515625" style="1" customWidth="1"/>
    <col min="522" max="522" width="14.140625" style="1" customWidth="1"/>
    <col min="523" max="523" width="10" style="1" customWidth="1"/>
    <col min="524" max="524" width="15.140625" style="1" customWidth="1"/>
    <col min="525" max="525" width="7.7109375" style="1" customWidth="1"/>
    <col min="526" max="526" width="11.85546875" style="1" customWidth="1"/>
    <col min="527" max="527" width="18.5703125" style="1" customWidth="1"/>
    <col min="528" max="528" width="10.42578125" style="1" customWidth="1"/>
    <col min="529" max="529" width="10.7109375" style="1" bestFit="1" customWidth="1"/>
    <col min="530" max="772" width="9.140625" style="1"/>
    <col min="773" max="773" width="5.42578125" style="1" customWidth="1"/>
    <col min="774" max="774" width="53.42578125" style="1" customWidth="1"/>
    <col min="775" max="775" width="13.7109375" style="1" customWidth="1"/>
    <col min="776" max="776" width="8" style="1" customWidth="1"/>
    <col min="777" max="777" width="8.28515625" style="1" customWidth="1"/>
    <col min="778" max="778" width="14.140625" style="1" customWidth="1"/>
    <col min="779" max="779" width="10" style="1" customWidth="1"/>
    <col min="780" max="780" width="15.140625" style="1" customWidth="1"/>
    <col min="781" max="781" width="7.7109375" style="1" customWidth="1"/>
    <col min="782" max="782" width="11.85546875" style="1" customWidth="1"/>
    <col min="783" max="783" width="18.5703125" style="1" customWidth="1"/>
    <col min="784" max="784" width="10.42578125" style="1" customWidth="1"/>
    <col min="785" max="785" width="10.7109375" style="1" bestFit="1" customWidth="1"/>
    <col min="786" max="1028" width="9.140625" style="1"/>
    <col min="1029" max="1029" width="5.42578125" style="1" customWidth="1"/>
    <col min="1030" max="1030" width="53.42578125" style="1" customWidth="1"/>
    <col min="1031" max="1031" width="13.7109375" style="1" customWidth="1"/>
    <col min="1032" max="1032" width="8" style="1" customWidth="1"/>
    <col min="1033" max="1033" width="8.28515625" style="1" customWidth="1"/>
    <col min="1034" max="1034" width="14.140625" style="1" customWidth="1"/>
    <col min="1035" max="1035" width="10" style="1" customWidth="1"/>
    <col min="1036" max="1036" width="15.140625" style="1" customWidth="1"/>
    <col min="1037" max="1037" width="7.7109375" style="1" customWidth="1"/>
    <col min="1038" max="1038" width="11.85546875" style="1" customWidth="1"/>
    <col min="1039" max="1039" width="18.5703125" style="1" customWidth="1"/>
    <col min="1040" max="1040" width="10.42578125" style="1" customWidth="1"/>
    <col min="1041" max="1041" width="10.7109375" style="1" bestFit="1" customWidth="1"/>
    <col min="1042" max="1284" width="9.140625" style="1"/>
    <col min="1285" max="1285" width="5.42578125" style="1" customWidth="1"/>
    <col min="1286" max="1286" width="53.42578125" style="1" customWidth="1"/>
    <col min="1287" max="1287" width="13.7109375" style="1" customWidth="1"/>
    <col min="1288" max="1288" width="8" style="1" customWidth="1"/>
    <col min="1289" max="1289" width="8.28515625" style="1" customWidth="1"/>
    <col min="1290" max="1290" width="14.140625" style="1" customWidth="1"/>
    <col min="1291" max="1291" width="10" style="1" customWidth="1"/>
    <col min="1292" max="1292" width="15.140625" style="1" customWidth="1"/>
    <col min="1293" max="1293" width="7.7109375" style="1" customWidth="1"/>
    <col min="1294" max="1294" width="11.85546875" style="1" customWidth="1"/>
    <col min="1295" max="1295" width="18.5703125" style="1" customWidth="1"/>
    <col min="1296" max="1296" width="10.42578125" style="1" customWidth="1"/>
    <col min="1297" max="1297" width="10.7109375" style="1" bestFit="1" customWidth="1"/>
    <col min="1298" max="1540" width="9.140625" style="1"/>
    <col min="1541" max="1541" width="5.42578125" style="1" customWidth="1"/>
    <col min="1542" max="1542" width="53.42578125" style="1" customWidth="1"/>
    <col min="1543" max="1543" width="13.7109375" style="1" customWidth="1"/>
    <col min="1544" max="1544" width="8" style="1" customWidth="1"/>
    <col min="1545" max="1545" width="8.28515625" style="1" customWidth="1"/>
    <col min="1546" max="1546" width="14.140625" style="1" customWidth="1"/>
    <col min="1547" max="1547" width="10" style="1" customWidth="1"/>
    <col min="1548" max="1548" width="15.140625" style="1" customWidth="1"/>
    <col min="1549" max="1549" width="7.7109375" style="1" customWidth="1"/>
    <col min="1550" max="1550" width="11.85546875" style="1" customWidth="1"/>
    <col min="1551" max="1551" width="18.5703125" style="1" customWidth="1"/>
    <col min="1552" max="1552" width="10.42578125" style="1" customWidth="1"/>
    <col min="1553" max="1553" width="10.7109375" style="1" bestFit="1" customWidth="1"/>
    <col min="1554" max="1796" width="9.140625" style="1"/>
    <col min="1797" max="1797" width="5.42578125" style="1" customWidth="1"/>
    <col min="1798" max="1798" width="53.42578125" style="1" customWidth="1"/>
    <col min="1799" max="1799" width="13.7109375" style="1" customWidth="1"/>
    <col min="1800" max="1800" width="8" style="1" customWidth="1"/>
    <col min="1801" max="1801" width="8.28515625" style="1" customWidth="1"/>
    <col min="1802" max="1802" width="14.140625" style="1" customWidth="1"/>
    <col min="1803" max="1803" width="10" style="1" customWidth="1"/>
    <col min="1804" max="1804" width="15.140625" style="1" customWidth="1"/>
    <col min="1805" max="1805" width="7.7109375" style="1" customWidth="1"/>
    <col min="1806" max="1806" width="11.85546875" style="1" customWidth="1"/>
    <col min="1807" max="1807" width="18.5703125" style="1" customWidth="1"/>
    <col min="1808" max="1808" width="10.42578125" style="1" customWidth="1"/>
    <col min="1809" max="1809" width="10.7109375" style="1" bestFit="1" customWidth="1"/>
    <col min="1810" max="2052" width="9.140625" style="1"/>
    <col min="2053" max="2053" width="5.42578125" style="1" customWidth="1"/>
    <col min="2054" max="2054" width="53.42578125" style="1" customWidth="1"/>
    <col min="2055" max="2055" width="13.7109375" style="1" customWidth="1"/>
    <col min="2056" max="2056" width="8" style="1" customWidth="1"/>
    <col min="2057" max="2057" width="8.28515625" style="1" customWidth="1"/>
    <col min="2058" max="2058" width="14.140625" style="1" customWidth="1"/>
    <col min="2059" max="2059" width="10" style="1" customWidth="1"/>
    <col min="2060" max="2060" width="15.140625" style="1" customWidth="1"/>
    <col min="2061" max="2061" width="7.7109375" style="1" customWidth="1"/>
    <col min="2062" max="2062" width="11.85546875" style="1" customWidth="1"/>
    <col min="2063" max="2063" width="18.5703125" style="1" customWidth="1"/>
    <col min="2064" max="2064" width="10.42578125" style="1" customWidth="1"/>
    <col min="2065" max="2065" width="10.7109375" style="1" bestFit="1" customWidth="1"/>
    <col min="2066" max="2308" width="9.140625" style="1"/>
    <col min="2309" max="2309" width="5.42578125" style="1" customWidth="1"/>
    <col min="2310" max="2310" width="53.42578125" style="1" customWidth="1"/>
    <col min="2311" max="2311" width="13.7109375" style="1" customWidth="1"/>
    <col min="2312" max="2312" width="8" style="1" customWidth="1"/>
    <col min="2313" max="2313" width="8.28515625" style="1" customWidth="1"/>
    <col min="2314" max="2314" width="14.140625" style="1" customWidth="1"/>
    <col min="2315" max="2315" width="10" style="1" customWidth="1"/>
    <col min="2316" max="2316" width="15.140625" style="1" customWidth="1"/>
    <col min="2317" max="2317" width="7.7109375" style="1" customWidth="1"/>
    <col min="2318" max="2318" width="11.85546875" style="1" customWidth="1"/>
    <col min="2319" max="2319" width="18.5703125" style="1" customWidth="1"/>
    <col min="2320" max="2320" width="10.42578125" style="1" customWidth="1"/>
    <col min="2321" max="2321" width="10.7109375" style="1" bestFit="1" customWidth="1"/>
    <col min="2322" max="2564" width="9.140625" style="1"/>
    <col min="2565" max="2565" width="5.42578125" style="1" customWidth="1"/>
    <col min="2566" max="2566" width="53.42578125" style="1" customWidth="1"/>
    <col min="2567" max="2567" width="13.7109375" style="1" customWidth="1"/>
    <col min="2568" max="2568" width="8" style="1" customWidth="1"/>
    <col min="2569" max="2569" width="8.28515625" style="1" customWidth="1"/>
    <col min="2570" max="2570" width="14.140625" style="1" customWidth="1"/>
    <col min="2571" max="2571" width="10" style="1" customWidth="1"/>
    <col min="2572" max="2572" width="15.140625" style="1" customWidth="1"/>
    <col min="2573" max="2573" width="7.7109375" style="1" customWidth="1"/>
    <col min="2574" max="2574" width="11.85546875" style="1" customWidth="1"/>
    <col min="2575" max="2575" width="18.5703125" style="1" customWidth="1"/>
    <col min="2576" max="2576" width="10.42578125" style="1" customWidth="1"/>
    <col min="2577" max="2577" width="10.7109375" style="1" bestFit="1" customWidth="1"/>
    <col min="2578" max="2820" width="9.140625" style="1"/>
    <col min="2821" max="2821" width="5.42578125" style="1" customWidth="1"/>
    <col min="2822" max="2822" width="53.42578125" style="1" customWidth="1"/>
    <col min="2823" max="2823" width="13.7109375" style="1" customWidth="1"/>
    <col min="2824" max="2824" width="8" style="1" customWidth="1"/>
    <col min="2825" max="2825" width="8.28515625" style="1" customWidth="1"/>
    <col min="2826" max="2826" width="14.140625" style="1" customWidth="1"/>
    <col min="2827" max="2827" width="10" style="1" customWidth="1"/>
    <col min="2828" max="2828" width="15.140625" style="1" customWidth="1"/>
    <col min="2829" max="2829" width="7.7109375" style="1" customWidth="1"/>
    <col min="2830" max="2830" width="11.85546875" style="1" customWidth="1"/>
    <col min="2831" max="2831" width="18.5703125" style="1" customWidth="1"/>
    <col min="2832" max="2832" width="10.42578125" style="1" customWidth="1"/>
    <col min="2833" max="2833" width="10.7109375" style="1" bestFit="1" customWidth="1"/>
    <col min="2834" max="3076" width="9.140625" style="1"/>
    <col min="3077" max="3077" width="5.42578125" style="1" customWidth="1"/>
    <col min="3078" max="3078" width="53.42578125" style="1" customWidth="1"/>
    <col min="3079" max="3079" width="13.7109375" style="1" customWidth="1"/>
    <col min="3080" max="3080" width="8" style="1" customWidth="1"/>
    <col min="3081" max="3081" width="8.28515625" style="1" customWidth="1"/>
    <col min="3082" max="3082" width="14.140625" style="1" customWidth="1"/>
    <col min="3083" max="3083" width="10" style="1" customWidth="1"/>
    <col min="3084" max="3084" width="15.140625" style="1" customWidth="1"/>
    <col min="3085" max="3085" width="7.7109375" style="1" customWidth="1"/>
    <col min="3086" max="3086" width="11.85546875" style="1" customWidth="1"/>
    <col min="3087" max="3087" width="18.5703125" style="1" customWidth="1"/>
    <col min="3088" max="3088" width="10.42578125" style="1" customWidth="1"/>
    <col min="3089" max="3089" width="10.7109375" style="1" bestFit="1" customWidth="1"/>
    <col min="3090" max="3332" width="9.140625" style="1"/>
    <col min="3333" max="3333" width="5.42578125" style="1" customWidth="1"/>
    <col min="3334" max="3334" width="53.42578125" style="1" customWidth="1"/>
    <col min="3335" max="3335" width="13.7109375" style="1" customWidth="1"/>
    <col min="3336" max="3336" width="8" style="1" customWidth="1"/>
    <col min="3337" max="3337" width="8.28515625" style="1" customWidth="1"/>
    <col min="3338" max="3338" width="14.140625" style="1" customWidth="1"/>
    <col min="3339" max="3339" width="10" style="1" customWidth="1"/>
    <col min="3340" max="3340" width="15.140625" style="1" customWidth="1"/>
    <col min="3341" max="3341" width="7.7109375" style="1" customWidth="1"/>
    <col min="3342" max="3342" width="11.85546875" style="1" customWidth="1"/>
    <col min="3343" max="3343" width="18.5703125" style="1" customWidth="1"/>
    <col min="3344" max="3344" width="10.42578125" style="1" customWidth="1"/>
    <col min="3345" max="3345" width="10.7109375" style="1" bestFit="1" customWidth="1"/>
    <col min="3346" max="3588" width="9.140625" style="1"/>
    <col min="3589" max="3589" width="5.42578125" style="1" customWidth="1"/>
    <col min="3590" max="3590" width="53.42578125" style="1" customWidth="1"/>
    <col min="3591" max="3591" width="13.7109375" style="1" customWidth="1"/>
    <col min="3592" max="3592" width="8" style="1" customWidth="1"/>
    <col min="3593" max="3593" width="8.28515625" style="1" customWidth="1"/>
    <col min="3594" max="3594" width="14.140625" style="1" customWidth="1"/>
    <col min="3595" max="3595" width="10" style="1" customWidth="1"/>
    <col min="3596" max="3596" width="15.140625" style="1" customWidth="1"/>
    <col min="3597" max="3597" width="7.7109375" style="1" customWidth="1"/>
    <col min="3598" max="3598" width="11.85546875" style="1" customWidth="1"/>
    <col min="3599" max="3599" width="18.5703125" style="1" customWidth="1"/>
    <col min="3600" max="3600" width="10.42578125" style="1" customWidth="1"/>
    <col min="3601" max="3601" width="10.7109375" style="1" bestFit="1" customWidth="1"/>
    <col min="3602" max="3844" width="9.140625" style="1"/>
    <col min="3845" max="3845" width="5.42578125" style="1" customWidth="1"/>
    <col min="3846" max="3846" width="53.42578125" style="1" customWidth="1"/>
    <col min="3847" max="3847" width="13.7109375" style="1" customWidth="1"/>
    <col min="3848" max="3848" width="8" style="1" customWidth="1"/>
    <col min="3849" max="3849" width="8.28515625" style="1" customWidth="1"/>
    <col min="3850" max="3850" width="14.140625" style="1" customWidth="1"/>
    <col min="3851" max="3851" width="10" style="1" customWidth="1"/>
    <col min="3852" max="3852" width="15.140625" style="1" customWidth="1"/>
    <col min="3853" max="3853" width="7.7109375" style="1" customWidth="1"/>
    <col min="3854" max="3854" width="11.85546875" style="1" customWidth="1"/>
    <col min="3855" max="3855" width="18.5703125" style="1" customWidth="1"/>
    <col min="3856" max="3856" width="10.42578125" style="1" customWidth="1"/>
    <col min="3857" max="3857" width="10.7109375" style="1" bestFit="1" customWidth="1"/>
    <col min="3858" max="4100" width="9.140625" style="1"/>
    <col min="4101" max="4101" width="5.42578125" style="1" customWidth="1"/>
    <col min="4102" max="4102" width="53.42578125" style="1" customWidth="1"/>
    <col min="4103" max="4103" width="13.7109375" style="1" customWidth="1"/>
    <col min="4104" max="4104" width="8" style="1" customWidth="1"/>
    <col min="4105" max="4105" width="8.28515625" style="1" customWidth="1"/>
    <col min="4106" max="4106" width="14.140625" style="1" customWidth="1"/>
    <col min="4107" max="4107" width="10" style="1" customWidth="1"/>
    <col min="4108" max="4108" width="15.140625" style="1" customWidth="1"/>
    <col min="4109" max="4109" width="7.7109375" style="1" customWidth="1"/>
    <col min="4110" max="4110" width="11.85546875" style="1" customWidth="1"/>
    <col min="4111" max="4111" width="18.5703125" style="1" customWidth="1"/>
    <col min="4112" max="4112" width="10.42578125" style="1" customWidth="1"/>
    <col min="4113" max="4113" width="10.7109375" style="1" bestFit="1" customWidth="1"/>
    <col min="4114" max="4356" width="9.140625" style="1"/>
    <col min="4357" max="4357" width="5.42578125" style="1" customWidth="1"/>
    <col min="4358" max="4358" width="53.42578125" style="1" customWidth="1"/>
    <col min="4359" max="4359" width="13.7109375" style="1" customWidth="1"/>
    <col min="4360" max="4360" width="8" style="1" customWidth="1"/>
    <col min="4361" max="4361" width="8.28515625" style="1" customWidth="1"/>
    <col min="4362" max="4362" width="14.140625" style="1" customWidth="1"/>
    <col min="4363" max="4363" width="10" style="1" customWidth="1"/>
    <col min="4364" max="4364" width="15.140625" style="1" customWidth="1"/>
    <col min="4365" max="4365" width="7.7109375" style="1" customWidth="1"/>
    <col min="4366" max="4366" width="11.85546875" style="1" customWidth="1"/>
    <col min="4367" max="4367" width="18.5703125" style="1" customWidth="1"/>
    <col min="4368" max="4368" width="10.42578125" style="1" customWidth="1"/>
    <col min="4369" max="4369" width="10.7109375" style="1" bestFit="1" customWidth="1"/>
    <col min="4370" max="4612" width="9.140625" style="1"/>
    <col min="4613" max="4613" width="5.42578125" style="1" customWidth="1"/>
    <col min="4614" max="4614" width="53.42578125" style="1" customWidth="1"/>
    <col min="4615" max="4615" width="13.7109375" style="1" customWidth="1"/>
    <col min="4616" max="4616" width="8" style="1" customWidth="1"/>
    <col min="4617" max="4617" width="8.28515625" style="1" customWidth="1"/>
    <col min="4618" max="4618" width="14.140625" style="1" customWidth="1"/>
    <col min="4619" max="4619" width="10" style="1" customWidth="1"/>
    <col min="4620" max="4620" width="15.140625" style="1" customWidth="1"/>
    <col min="4621" max="4621" width="7.7109375" style="1" customWidth="1"/>
    <col min="4622" max="4622" width="11.85546875" style="1" customWidth="1"/>
    <col min="4623" max="4623" width="18.5703125" style="1" customWidth="1"/>
    <col min="4624" max="4624" width="10.42578125" style="1" customWidth="1"/>
    <col min="4625" max="4625" width="10.7109375" style="1" bestFit="1" customWidth="1"/>
    <col min="4626" max="4868" width="9.140625" style="1"/>
    <col min="4869" max="4869" width="5.42578125" style="1" customWidth="1"/>
    <col min="4870" max="4870" width="53.42578125" style="1" customWidth="1"/>
    <col min="4871" max="4871" width="13.7109375" style="1" customWidth="1"/>
    <col min="4872" max="4872" width="8" style="1" customWidth="1"/>
    <col min="4873" max="4873" width="8.28515625" style="1" customWidth="1"/>
    <col min="4874" max="4874" width="14.140625" style="1" customWidth="1"/>
    <col min="4875" max="4875" width="10" style="1" customWidth="1"/>
    <col min="4876" max="4876" width="15.140625" style="1" customWidth="1"/>
    <col min="4877" max="4877" width="7.7109375" style="1" customWidth="1"/>
    <col min="4878" max="4878" width="11.85546875" style="1" customWidth="1"/>
    <col min="4879" max="4879" width="18.5703125" style="1" customWidth="1"/>
    <col min="4880" max="4880" width="10.42578125" style="1" customWidth="1"/>
    <col min="4881" max="4881" width="10.7109375" style="1" bestFit="1" customWidth="1"/>
    <col min="4882" max="5124" width="9.140625" style="1"/>
    <col min="5125" max="5125" width="5.42578125" style="1" customWidth="1"/>
    <col min="5126" max="5126" width="53.42578125" style="1" customWidth="1"/>
    <col min="5127" max="5127" width="13.7109375" style="1" customWidth="1"/>
    <col min="5128" max="5128" width="8" style="1" customWidth="1"/>
    <col min="5129" max="5129" width="8.28515625" style="1" customWidth="1"/>
    <col min="5130" max="5130" width="14.140625" style="1" customWidth="1"/>
    <col min="5131" max="5131" width="10" style="1" customWidth="1"/>
    <col min="5132" max="5132" width="15.140625" style="1" customWidth="1"/>
    <col min="5133" max="5133" width="7.7109375" style="1" customWidth="1"/>
    <col min="5134" max="5134" width="11.85546875" style="1" customWidth="1"/>
    <col min="5135" max="5135" width="18.5703125" style="1" customWidth="1"/>
    <col min="5136" max="5136" width="10.42578125" style="1" customWidth="1"/>
    <col min="5137" max="5137" width="10.7109375" style="1" bestFit="1" customWidth="1"/>
    <col min="5138" max="5380" width="9.140625" style="1"/>
    <col min="5381" max="5381" width="5.42578125" style="1" customWidth="1"/>
    <col min="5382" max="5382" width="53.42578125" style="1" customWidth="1"/>
    <col min="5383" max="5383" width="13.7109375" style="1" customWidth="1"/>
    <col min="5384" max="5384" width="8" style="1" customWidth="1"/>
    <col min="5385" max="5385" width="8.28515625" style="1" customWidth="1"/>
    <col min="5386" max="5386" width="14.140625" style="1" customWidth="1"/>
    <col min="5387" max="5387" width="10" style="1" customWidth="1"/>
    <col min="5388" max="5388" width="15.140625" style="1" customWidth="1"/>
    <col min="5389" max="5389" width="7.7109375" style="1" customWidth="1"/>
    <col min="5390" max="5390" width="11.85546875" style="1" customWidth="1"/>
    <col min="5391" max="5391" width="18.5703125" style="1" customWidth="1"/>
    <col min="5392" max="5392" width="10.42578125" style="1" customWidth="1"/>
    <col min="5393" max="5393" width="10.7109375" style="1" bestFit="1" customWidth="1"/>
    <col min="5394" max="5636" width="9.140625" style="1"/>
    <col min="5637" max="5637" width="5.42578125" style="1" customWidth="1"/>
    <col min="5638" max="5638" width="53.42578125" style="1" customWidth="1"/>
    <col min="5639" max="5639" width="13.7109375" style="1" customWidth="1"/>
    <col min="5640" max="5640" width="8" style="1" customWidth="1"/>
    <col min="5641" max="5641" width="8.28515625" style="1" customWidth="1"/>
    <col min="5642" max="5642" width="14.140625" style="1" customWidth="1"/>
    <col min="5643" max="5643" width="10" style="1" customWidth="1"/>
    <col min="5644" max="5644" width="15.140625" style="1" customWidth="1"/>
    <col min="5645" max="5645" width="7.7109375" style="1" customWidth="1"/>
    <col min="5646" max="5646" width="11.85546875" style="1" customWidth="1"/>
    <col min="5647" max="5647" width="18.5703125" style="1" customWidth="1"/>
    <col min="5648" max="5648" width="10.42578125" style="1" customWidth="1"/>
    <col min="5649" max="5649" width="10.7109375" style="1" bestFit="1" customWidth="1"/>
    <col min="5650" max="5892" width="9.140625" style="1"/>
    <col min="5893" max="5893" width="5.42578125" style="1" customWidth="1"/>
    <col min="5894" max="5894" width="53.42578125" style="1" customWidth="1"/>
    <col min="5895" max="5895" width="13.7109375" style="1" customWidth="1"/>
    <col min="5896" max="5896" width="8" style="1" customWidth="1"/>
    <col min="5897" max="5897" width="8.28515625" style="1" customWidth="1"/>
    <col min="5898" max="5898" width="14.140625" style="1" customWidth="1"/>
    <col min="5899" max="5899" width="10" style="1" customWidth="1"/>
    <col min="5900" max="5900" width="15.140625" style="1" customWidth="1"/>
    <col min="5901" max="5901" width="7.7109375" style="1" customWidth="1"/>
    <col min="5902" max="5902" width="11.85546875" style="1" customWidth="1"/>
    <col min="5903" max="5903" width="18.5703125" style="1" customWidth="1"/>
    <col min="5904" max="5904" width="10.42578125" style="1" customWidth="1"/>
    <col min="5905" max="5905" width="10.7109375" style="1" bestFit="1" customWidth="1"/>
    <col min="5906" max="6148" width="9.140625" style="1"/>
    <col min="6149" max="6149" width="5.42578125" style="1" customWidth="1"/>
    <col min="6150" max="6150" width="53.42578125" style="1" customWidth="1"/>
    <col min="6151" max="6151" width="13.7109375" style="1" customWidth="1"/>
    <col min="6152" max="6152" width="8" style="1" customWidth="1"/>
    <col min="6153" max="6153" width="8.28515625" style="1" customWidth="1"/>
    <col min="6154" max="6154" width="14.140625" style="1" customWidth="1"/>
    <col min="6155" max="6155" width="10" style="1" customWidth="1"/>
    <col min="6156" max="6156" width="15.140625" style="1" customWidth="1"/>
    <col min="6157" max="6157" width="7.7109375" style="1" customWidth="1"/>
    <col min="6158" max="6158" width="11.85546875" style="1" customWidth="1"/>
    <col min="6159" max="6159" width="18.5703125" style="1" customWidth="1"/>
    <col min="6160" max="6160" width="10.42578125" style="1" customWidth="1"/>
    <col min="6161" max="6161" width="10.7109375" style="1" bestFit="1" customWidth="1"/>
    <col min="6162" max="6404" width="9.140625" style="1"/>
    <col min="6405" max="6405" width="5.42578125" style="1" customWidth="1"/>
    <col min="6406" max="6406" width="53.42578125" style="1" customWidth="1"/>
    <col min="6407" max="6407" width="13.7109375" style="1" customWidth="1"/>
    <col min="6408" max="6408" width="8" style="1" customWidth="1"/>
    <col min="6409" max="6409" width="8.28515625" style="1" customWidth="1"/>
    <col min="6410" max="6410" width="14.140625" style="1" customWidth="1"/>
    <col min="6411" max="6411" width="10" style="1" customWidth="1"/>
    <col min="6412" max="6412" width="15.140625" style="1" customWidth="1"/>
    <col min="6413" max="6413" width="7.7109375" style="1" customWidth="1"/>
    <col min="6414" max="6414" width="11.85546875" style="1" customWidth="1"/>
    <col min="6415" max="6415" width="18.5703125" style="1" customWidth="1"/>
    <col min="6416" max="6416" width="10.42578125" style="1" customWidth="1"/>
    <col min="6417" max="6417" width="10.7109375" style="1" bestFit="1" customWidth="1"/>
    <col min="6418" max="6660" width="9.140625" style="1"/>
    <col min="6661" max="6661" width="5.42578125" style="1" customWidth="1"/>
    <col min="6662" max="6662" width="53.42578125" style="1" customWidth="1"/>
    <col min="6663" max="6663" width="13.7109375" style="1" customWidth="1"/>
    <col min="6664" max="6664" width="8" style="1" customWidth="1"/>
    <col min="6665" max="6665" width="8.28515625" style="1" customWidth="1"/>
    <col min="6666" max="6666" width="14.140625" style="1" customWidth="1"/>
    <col min="6667" max="6667" width="10" style="1" customWidth="1"/>
    <col min="6668" max="6668" width="15.140625" style="1" customWidth="1"/>
    <col min="6669" max="6669" width="7.7109375" style="1" customWidth="1"/>
    <col min="6670" max="6670" width="11.85546875" style="1" customWidth="1"/>
    <col min="6671" max="6671" width="18.5703125" style="1" customWidth="1"/>
    <col min="6672" max="6672" width="10.42578125" style="1" customWidth="1"/>
    <col min="6673" max="6673" width="10.7109375" style="1" bestFit="1" customWidth="1"/>
    <col min="6674" max="6916" width="9.140625" style="1"/>
    <col min="6917" max="6917" width="5.42578125" style="1" customWidth="1"/>
    <col min="6918" max="6918" width="53.42578125" style="1" customWidth="1"/>
    <col min="6919" max="6919" width="13.7109375" style="1" customWidth="1"/>
    <col min="6920" max="6920" width="8" style="1" customWidth="1"/>
    <col min="6921" max="6921" width="8.28515625" style="1" customWidth="1"/>
    <col min="6922" max="6922" width="14.140625" style="1" customWidth="1"/>
    <col min="6923" max="6923" width="10" style="1" customWidth="1"/>
    <col min="6924" max="6924" width="15.140625" style="1" customWidth="1"/>
    <col min="6925" max="6925" width="7.7109375" style="1" customWidth="1"/>
    <col min="6926" max="6926" width="11.85546875" style="1" customWidth="1"/>
    <col min="6927" max="6927" width="18.5703125" style="1" customWidth="1"/>
    <col min="6928" max="6928" width="10.42578125" style="1" customWidth="1"/>
    <col min="6929" max="6929" width="10.7109375" style="1" bestFit="1" customWidth="1"/>
    <col min="6930" max="7172" width="9.140625" style="1"/>
    <col min="7173" max="7173" width="5.42578125" style="1" customWidth="1"/>
    <col min="7174" max="7174" width="53.42578125" style="1" customWidth="1"/>
    <col min="7175" max="7175" width="13.7109375" style="1" customWidth="1"/>
    <col min="7176" max="7176" width="8" style="1" customWidth="1"/>
    <col min="7177" max="7177" width="8.28515625" style="1" customWidth="1"/>
    <col min="7178" max="7178" width="14.140625" style="1" customWidth="1"/>
    <col min="7179" max="7179" width="10" style="1" customWidth="1"/>
    <col min="7180" max="7180" width="15.140625" style="1" customWidth="1"/>
    <col min="7181" max="7181" width="7.7109375" style="1" customWidth="1"/>
    <col min="7182" max="7182" width="11.85546875" style="1" customWidth="1"/>
    <col min="7183" max="7183" width="18.5703125" style="1" customWidth="1"/>
    <col min="7184" max="7184" width="10.42578125" style="1" customWidth="1"/>
    <col min="7185" max="7185" width="10.7109375" style="1" bestFit="1" customWidth="1"/>
    <col min="7186" max="7428" width="9.140625" style="1"/>
    <col min="7429" max="7429" width="5.42578125" style="1" customWidth="1"/>
    <col min="7430" max="7430" width="53.42578125" style="1" customWidth="1"/>
    <col min="7431" max="7431" width="13.7109375" style="1" customWidth="1"/>
    <col min="7432" max="7432" width="8" style="1" customWidth="1"/>
    <col min="7433" max="7433" width="8.28515625" style="1" customWidth="1"/>
    <col min="7434" max="7434" width="14.140625" style="1" customWidth="1"/>
    <col min="7435" max="7435" width="10" style="1" customWidth="1"/>
    <col min="7436" max="7436" width="15.140625" style="1" customWidth="1"/>
    <col min="7437" max="7437" width="7.7109375" style="1" customWidth="1"/>
    <col min="7438" max="7438" width="11.85546875" style="1" customWidth="1"/>
    <col min="7439" max="7439" width="18.5703125" style="1" customWidth="1"/>
    <col min="7440" max="7440" width="10.42578125" style="1" customWidth="1"/>
    <col min="7441" max="7441" width="10.7109375" style="1" bestFit="1" customWidth="1"/>
    <col min="7442" max="7684" width="9.140625" style="1"/>
    <col min="7685" max="7685" width="5.42578125" style="1" customWidth="1"/>
    <col min="7686" max="7686" width="53.42578125" style="1" customWidth="1"/>
    <col min="7687" max="7687" width="13.7109375" style="1" customWidth="1"/>
    <col min="7688" max="7688" width="8" style="1" customWidth="1"/>
    <col min="7689" max="7689" width="8.28515625" style="1" customWidth="1"/>
    <col min="7690" max="7690" width="14.140625" style="1" customWidth="1"/>
    <col min="7691" max="7691" width="10" style="1" customWidth="1"/>
    <col min="7692" max="7692" width="15.140625" style="1" customWidth="1"/>
    <col min="7693" max="7693" width="7.7109375" style="1" customWidth="1"/>
    <col min="7694" max="7694" width="11.85546875" style="1" customWidth="1"/>
    <col min="7695" max="7695" width="18.5703125" style="1" customWidth="1"/>
    <col min="7696" max="7696" width="10.42578125" style="1" customWidth="1"/>
    <col min="7697" max="7697" width="10.7109375" style="1" bestFit="1" customWidth="1"/>
    <col min="7698" max="7940" width="9.140625" style="1"/>
    <col min="7941" max="7941" width="5.42578125" style="1" customWidth="1"/>
    <col min="7942" max="7942" width="53.42578125" style="1" customWidth="1"/>
    <col min="7943" max="7943" width="13.7109375" style="1" customWidth="1"/>
    <col min="7944" max="7944" width="8" style="1" customWidth="1"/>
    <col min="7945" max="7945" width="8.28515625" style="1" customWidth="1"/>
    <col min="7946" max="7946" width="14.140625" style="1" customWidth="1"/>
    <col min="7947" max="7947" width="10" style="1" customWidth="1"/>
    <col min="7948" max="7948" width="15.140625" style="1" customWidth="1"/>
    <col min="7949" max="7949" width="7.7109375" style="1" customWidth="1"/>
    <col min="7950" max="7950" width="11.85546875" style="1" customWidth="1"/>
    <col min="7951" max="7951" width="18.5703125" style="1" customWidth="1"/>
    <col min="7952" max="7952" width="10.42578125" style="1" customWidth="1"/>
    <col min="7953" max="7953" width="10.7109375" style="1" bestFit="1" customWidth="1"/>
    <col min="7954" max="8196" width="9.140625" style="1"/>
    <col min="8197" max="8197" width="5.42578125" style="1" customWidth="1"/>
    <col min="8198" max="8198" width="53.42578125" style="1" customWidth="1"/>
    <col min="8199" max="8199" width="13.7109375" style="1" customWidth="1"/>
    <col min="8200" max="8200" width="8" style="1" customWidth="1"/>
    <col min="8201" max="8201" width="8.28515625" style="1" customWidth="1"/>
    <col min="8202" max="8202" width="14.140625" style="1" customWidth="1"/>
    <col min="8203" max="8203" width="10" style="1" customWidth="1"/>
    <col min="8204" max="8204" width="15.140625" style="1" customWidth="1"/>
    <col min="8205" max="8205" width="7.7109375" style="1" customWidth="1"/>
    <col min="8206" max="8206" width="11.85546875" style="1" customWidth="1"/>
    <col min="8207" max="8207" width="18.5703125" style="1" customWidth="1"/>
    <col min="8208" max="8208" width="10.42578125" style="1" customWidth="1"/>
    <col min="8209" max="8209" width="10.7109375" style="1" bestFit="1" customWidth="1"/>
    <col min="8210" max="8452" width="9.140625" style="1"/>
    <col min="8453" max="8453" width="5.42578125" style="1" customWidth="1"/>
    <col min="8454" max="8454" width="53.42578125" style="1" customWidth="1"/>
    <col min="8455" max="8455" width="13.7109375" style="1" customWidth="1"/>
    <col min="8456" max="8456" width="8" style="1" customWidth="1"/>
    <col min="8457" max="8457" width="8.28515625" style="1" customWidth="1"/>
    <col min="8458" max="8458" width="14.140625" style="1" customWidth="1"/>
    <col min="8459" max="8459" width="10" style="1" customWidth="1"/>
    <col min="8460" max="8460" width="15.140625" style="1" customWidth="1"/>
    <col min="8461" max="8461" width="7.7109375" style="1" customWidth="1"/>
    <col min="8462" max="8462" width="11.85546875" style="1" customWidth="1"/>
    <col min="8463" max="8463" width="18.5703125" style="1" customWidth="1"/>
    <col min="8464" max="8464" width="10.42578125" style="1" customWidth="1"/>
    <col min="8465" max="8465" width="10.7109375" style="1" bestFit="1" customWidth="1"/>
    <col min="8466" max="8708" width="9.140625" style="1"/>
    <col min="8709" max="8709" width="5.42578125" style="1" customWidth="1"/>
    <col min="8710" max="8710" width="53.42578125" style="1" customWidth="1"/>
    <col min="8711" max="8711" width="13.7109375" style="1" customWidth="1"/>
    <col min="8712" max="8712" width="8" style="1" customWidth="1"/>
    <col min="8713" max="8713" width="8.28515625" style="1" customWidth="1"/>
    <col min="8714" max="8714" width="14.140625" style="1" customWidth="1"/>
    <col min="8715" max="8715" width="10" style="1" customWidth="1"/>
    <col min="8716" max="8716" width="15.140625" style="1" customWidth="1"/>
    <col min="8717" max="8717" width="7.7109375" style="1" customWidth="1"/>
    <col min="8718" max="8718" width="11.85546875" style="1" customWidth="1"/>
    <col min="8719" max="8719" width="18.5703125" style="1" customWidth="1"/>
    <col min="8720" max="8720" width="10.42578125" style="1" customWidth="1"/>
    <col min="8721" max="8721" width="10.7109375" style="1" bestFit="1" customWidth="1"/>
    <col min="8722" max="8964" width="9.140625" style="1"/>
    <col min="8965" max="8965" width="5.42578125" style="1" customWidth="1"/>
    <col min="8966" max="8966" width="53.42578125" style="1" customWidth="1"/>
    <col min="8967" max="8967" width="13.7109375" style="1" customWidth="1"/>
    <col min="8968" max="8968" width="8" style="1" customWidth="1"/>
    <col min="8969" max="8969" width="8.28515625" style="1" customWidth="1"/>
    <col min="8970" max="8970" width="14.140625" style="1" customWidth="1"/>
    <col min="8971" max="8971" width="10" style="1" customWidth="1"/>
    <col min="8972" max="8972" width="15.140625" style="1" customWidth="1"/>
    <col min="8973" max="8973" width="7.7109375" style="1" customWidth="1"/>
    <col min="8974" max="8974" width="11.85546875" style="1" customWidth="1"/>
    <col min="8975" max="8975" width="18.5703125" style="1" customWidth="1"/>
    <col min="8976" max="8976" width="10.42578125" style="1" customWidth="1"/>
    <col min="8977" max="8977" width="10.7109375" style="1" bestFit="1" customWidth="1"/>
    <col min="8978" max="9220" width="9.140625" style="1"/>
    <col min="9221" max="9221" width="5.42578125" style="1" customWidth="1"/>
    <col min="9222" max="9222" width="53.42578125" style="1" customWidth="1"/>
    <col min="9223" max="9223" width="13.7109375" style="1" customWidth="1"/>
    <col min="9224" max="9224" width="8" style="1" customWidth="1"/>
    <col min="9225" max="9225" width="8.28515625" style="1" customWidth="1"/>
    <col min="9226" max="9226" width="14.140625" style="1" customWidth="1"/>
    <col min="9227" max="9227" width="10" style="1" customWidth="1"/>
    <col min="9228" max="9228" width="15.140625" style="1" customWidth="1"/>
    <col min="9229" max="9229" width="7.7109375" style="1" customWidth="1"/>
    <col min="9230" max="9230" width="11.85546875" style="1" customWidth="1"/>
    <col min="9231" max="9231" width="18.5703125" style="1" customWidth="1"/>
    <col min="9232" max="9232" width="10.42578125" style="1" customWidth="1"/>
    <col min="9233" max="9233" width="10.7109375" style="1" bestFit="1" customWidth="1"/>
    <col min="9234" max="9476" width="9.140625" style="1"/>
    <col min="9477" max="9477" width="5.42578125" style="1" customWidth="1"/>
    <col min="9478" max="9478" width="53.42578125" style="1" customWidth="1"/>
    <col min="9479" max="9479" width="13.7109375" style="1" customWidth="1"/>
    <col min="9480" max="9480" width="8" style="1" customWidth="1"/>
    <col min="9481" max="9481" width="8.28515625" style="1" customWidth="1"/>
    <col min="9482" max="9482" width="14.140625" style="1" customWidth="1"/>
    <col min="9483" max="9483" width="10" style="1" customWidth="1"/>
    <col min="9484" max="9484" width="15.140625" style="1" customWidth="1"/>
    <col min="9485" max="9485" width="7.7109375" style="1" customWidth="1"/>
    <col min="9486" max="9486" width="11.85546875" style="1" customWidth="1"/>
    <col min="9487" max="9487" width="18.5703125" style="1" customWidth="1"/>
    <col min="9488" max="9488" width="10.42578125" style="1" customWidth="1"/>
    <col min="9489" max="9489" width="10.7109375" style="1" bestFit="1" customWidth="1"/>
    <col min="9490" max="9732" width="9.140625" style="1"/>
    <col min="9733" max="9733" width="5.42578125" style="1" customWidth="1"/>
    <col min="9734" max="9734" width="53.42578125" style="1" customWidth="1"/>
    <col min="9735" max="9735" width="13.7109375" style="1" customWidth="1"/>
    <col min="9736" max="9736" width="8" style="1" customWidth="1"/>
    <col min="9737" max="9737" width="8.28515625" style="1" customWidth="1"/>
    <col min="9738" max="9738" width="14.140625" style="1" customWidth="1"/>
    <col min="9739" max="9739" width="10" style="1" customWidth="1"/>
    <col min="9740" max="9740" width="15.140625" style="1" customWidth="1"/>
    <col min="9741" max="9741" width="7.7109375" style="1" customWidth="1"/>
    <col min="9742" max="9742" width="11.85546875" style="1" customWidth="1"/>
    <col min="9743" max="9743" width="18.5703125" style="1" customWidth="1"/>
    <col min="9744" max="9744" width="10.42578125" style="1" customWidth="1"/>
    <col min="9745" max="9745" width="10.7109375" style="1" bestFit="1" customWidth="1"/>
    <col min="9746" max="9988" width="9.140625" style="1"/>
    <col min="9989" max="9989" width="5.42578125" style="1" customWidth="1"/>
    <col min="9990" max="9990" width="53.42578125" style="1" customWidth="1"/>
    <col min="9991" max="9991" width="13.7109375" style="1" customWidth="1"/>
    <col min="9992" max="9992" width="8" style="1" customWidth="1"/>
    <col min="9993" max="9993" width="8.28515625" style="1" customWidth="1"/>
    <col min="9994" max="9994" width="14.140625" style="1" customWidth="1"/>
    <col min="9995" max="9995" width="10" style="1" customWidth="1"/>
    <col min="9996" max="9996" width="15.140625" style="1" customWidth="1"/>
    <col min="9997" max="9997" width="7.7109375" style="1" customWidth="1"/>
    <col min="9998" max="9998" width="11.85546875" style="1" customWidth="1"/>
    <col min="9999" max="9999" width="18.5703125" style="1" customWidth="1"/>
    <col min="10000" max="10000" width="10.42578125" style="1" customWidth="1"/>
    <col min="10001" max="10001" width="10.7109375" style="1" bestFit="1" customWidth="1"/>
    <col min="10002" max="10244" width="9.140625" style="1"/>
    <col min="10245" max="10245" width="5.42578125" style="1" customWidth="1"/>
    <col min="10246" max="10246" width="53.42578125" style="1" customWidth="1"/>
    <col min="10247" max="10247" width="13.7109375" style="1" customWidth="1"/>
    <col min="10248" max="10248" width="8" style="1" customWidth="1"/>
    <col min="10249" max="10249" width="8.28515625" style="1" customWidth="1"/>
    <col min="10250" max="10250" width="14.140625" style="1" customWidth="1"/>
    <col min="10251" max="10251" width="10" style="1" customWidth="1"/>
    <col min="10252" max="10252" width="15.140625" style="1" customWidth="1"/>
    <col min="10253" max="10253" width="7.7109375" style="1" customWidth="1"/>
    <col min="10254" max="10254" width="11.85546875" style="1" customWidth="1"/>
    <col min="10255" max="10255" width="18.5703125" style="1" customWidth="1"/>
    <col min="10256" max="10256" width="10.42578125" style="1" customWidth="1"/>
    <col min="10257" max="10257" width="10.7109375" style="1" bestFit="1" customWidth="1"/>
    <col min="10258" max="10500" width="9.140625" style="1"/>
    <col min="10501" max="10501" width="5.42578125" style="1" customWidth="1"/>
    <col min="10502" max="10502" width="53.42578125" style="1" customWidth="1"/>
    <col min="10503" max="10503" width="13.7109375" style="1" customWidth="1"/>
    <col min="10504" max="10504" width="8" style="1" customWidth="1"/>
    <col min="10505" max="10505" width="8.28515625" style="1" customWidth="1"/>
    <col min="10506" max="10506" width="14.140625" style="1" customWidth="1"/>
    <col min="10507" max="10507" width="10" style="1" customWidth="1"/>
    <col min="10508" max="10508" width="15.140625" style="1" customWidth="1"/>
    <col min="10509" max="10509" width="7.7109375" style="1" customWidth="1"/>
    <col min="10510" max="10510" width="11.85546875" style="1" customWidth="1"/>
    <col min="10511" max="10511" width="18.5703125" style="1" customWidth="1"/>
    <col min="10512" max="10512" width="10.42578125" style="1" customWidth="1"/>
    <col min="10513" max="10513" width="10.7109375" style="1" bestFit="1" customWidth="1"/>
    <col min="10514" max="10756" width="9.140625" style="1"/>
    <col min="10757" max="10757" width="5.42578125" style="1" customWidth="1"/>
    <col min="10758" max="10758" width="53.42578125" style="1" customWidth="1"/>
    <col min="10759" max="10759" width="13.7109375" style="1" customWidth="1"/>
    <col min="10760" max="10760" width="8" style="1" customWidth="1"/>
    <col min="10761" max="10761" width="8.28515625" style="1" customWidth="1"/>
    <col min="10762" max="10762" width="14.140625" style="1" customWidth="1"/>
    <col min="10763" max="10763" width="10" style="1" customWidth="1"/>
    <col min="10764" max="10764" width="15.140625" style="1" customWidth="1"/>
    <col min="10765" max="10765" width="7.7109375" style="1" customWidth="1"/>
    <col min="10766" max="10766" width="11.85546875" style="1" customWidth="1"/>
    <col min="10767" max="10767" width="18.5703125" style="1" customWidth="1"/>
    <col min="10768" max="10768" width="10.42578125" style="1" customWidth="1"/>
    <col min="10769" max="10769" width="10.7109375" style="1" bestFit="1" customWidth="1"/>
    <col min="10770" max="11012" width="9.140625" style="1"/>
    <col min="11013" max="11013" width="5.42578125" style="1" customWidth="1"/>
    <col min="11014" max="11014" width="53.42578125" style="1" customWidth="1"/>
    <col min="11015" max="11015" width="13.7109375" style="1" customWidth="1"/>
    <col min="11016" max="11016" width="8" style="1" customWidth="1"/>
    <col min="11017" max="11017" width="8.28515625" style="1" customWidth="1"/>
    <col min="11018" max="11018" width="14.140625" style="1" customWidth="1"/>
    <col min="11019" max="11019" width="10" style="1" customWidth="1"/>
    <col min="11020" max="11020" width="15.140625" style="1" customWidth="1"/>
    <col min="11021" max="11021" width="7.7109375" style="1" customWidth="1"/>
    <col min="11022" max="11022" width="11.85546875" style="1" customWidth="1"/>
    <col min="11023" max="11023" width="18.5703125" style="1" customWidth="1"/>
    <col min="11024" max="11024" width="10.42578125" style="1" customWidth="1"/>
    <col min="11025" max="11025" width="10.7109375" style="1" bestFit="1" customWidth="1"/>
    <col min="11026" max="11268" width="9.140625" style="1"/>
    <col min="11269" max="11269" width="5.42578125" style="1" customWidth="1"/>
    <col min="11270" max="11270" width="53.42578125" style="1" customWidth="1"/>
    <col min="11271" max="11271" width="13.7109375" style="1" customWidth="1"/>
    <col min="11272" max="11272" width="8" style="1" customWidth="1"/>
    <col min="11273" max="11273" width="8.28515625" style="1" customWidth="1"/>
    <col min="11274" max="11274" width="14.140625" style="1" customWidth="1"/>
    <col min="11275" max="11275" width="10" style="1" customWidth="1"/>
    <col min="11276" max="11276" width="15.140625" style="1" customWidth="1"/>
    <col min="11277" max="11277" width="7.7109375" style="1" customWidth="1"/>
    <col min="11278" max="11278" width="11.85546875" style="1" customWidth="1"/>
    <col min="11279" max="11279" width="18.5703125" style="1" customWidth="1"/>
    <col min="11280" max="11280" width="10.42578125" style="1" customWidth="1"/>
    <col min="11281" max="11281" width="10.7109375" style="1" bestFit="1" customWidth="1"/>
    <col min="11282" max="11524" width="9.140625" style="1"/>
    <col min="11525" max="11525" width="5.42578125" style="1" customWidth="1"/>
    <col min="11526" max="11526" width="53.42578125" style="1" customWidth="1"/>
    <col min="11527" max="11527" width="13.7109375" style="1" customWidth="1"/>
    <col min="11528" max="11528" width="8" style="1" customWidth="1"/>
    <col min="11529" max="11529" width="8.28515625" style="1" customWidth="1"/>
    <col min="11530" max="11530" width="14.140625" style="1" customWidth="1"/>
    <col min="11531" max="11531" width="10" style="1" customWidth="1"/>
    <col min="11532" max="11532" width="15.140625" style="1" customWidth="1"/>
    <col min="11533" max="11533" width="7.7109375" style="1" customWidth="1"/>
    <col min="11534" max="11534" width="11.85546875" style="1" customWidth="1"/>
    <col min="11535" max="11535" width="18.5703125" style="1" customWidth="1"/>
    <col min="11536" max="11536" width="10.42578125" style="1" customWidth="1"/>
    <col min="11537" max="11537" width="10.7109375" style="1" bestFit="1" customWidth="1"/>
    <col min="11538" max="11780" width="9.140625" style="1"/>
    <col min="11781" max="11781" width="5.42578125" style="1" customWidth="1"/>
    <col min="11782" max="11782" width="53.42578125" style="1" customWidth="1"/>
    <col min="11783" max="11783" width="13.7109375" style="1" customWidth="1"/>
    <col min="11784" max="11784" width="8" style="1" customWidth="1"/>
    <col min="11785" max="11785" width="8.28515625" style="1" customWidth="1"/>
    <col min="11786" max="11786" width="14.140625" style="1" customWidth="1"/>
    <col min="11787" max="11787" width="10" style="1" customWidth="1"/>
    <col min="11788" max="11788" width="15.140625" style="1" customWidth="1"/>
    <col min="11789" max="11789" width="7.7109375" style="1" customWidth="1"/>
    <col min="11790" max="11790" width="11.85546875" style="1" customWidth="1"/>
    <col min="11791" max="11791" width="18.5703125" style="1" customWidth="1"/>
    <col min="11792" max="11792" width="10.42578125" style="1" customWidth="1"/>
    <col min="11793" max="11793" width="10.7109375" style="1" bestFit="1" customWidth="1"/>
    <col min="11794" max="12036" width="9.140625" style="1"/>
    <col min="12037" max="12037" width="5.42578125" style="1" customWidth="1"/>
    <col min="12038" max="12038" width="53.42578125" style="1" customWidth="1"/>
    <col min="12039" max="12039" width="13.7109375" style="1" customWidth="1"/>
    <col min="12040" max="12040" width="8" style="1" customWidth="1"/>
    <col min="12041" max="12041" width="8.28515625" style="1" customWidth="1"/>
    <col min="12042" max="12042" width="14.140625" style="1" customWidth="1"/>
    <col min="12043" max="12043" width="10" style="1" customWidth="1"/>
    <col min="12044" max="12044" width="15.140625" style="1" customWidth="1"/>
    <col min="12045" max="12045" width="7.7109375" style="1" customWidth="1"/>
    <col min="12046" max="12046" width="11.85546875" style="1" customWidth="1"/>
    <col min="12047" max="12047" width="18.5703125" style="1" customWidth="1"/>
    <col min="12048" max="12048" width="10.42578125" style="1" customWidth="1"/>
    <col min="12049" max="12049" width="10.7109375" style="1" bestFit="1" customWidth="1"/>
    <col min="12050" max="12292" width="9.140625" style="1"/>
    <col min="12293" max="12293" width="5.42578125" style="1" customWidth="1"/>
    <col min="12294" max="12294" width="53.42578125" style="1" customWidth="1"/>
    <col min="12295" max="12295" width="13.7109375" style="1" customWidth="1"/>
    <col min="12296" max="12296" width="8" style="1" customWidth="1"/>
    <col min="12297" max="12297" width="8.28515625" style="1" customWidth="1"/>
    <col min="12298" max="12298" width="14.140625" style="1" customWidth="1"/>
    <col min="12299" max="12299" width="10" style="1" customWidth="1"/>
    <col min="12300" max="12300" width="15.140625" style="1" customWidth="1"/>
    <col min="12301" max="12301" width="7.7109375" style="1" customWidth="1"/>
    <col min="12302" max="12302" width="11.85546875" style="1" customWidth="1"/>
    <col min="12303" max="12303" width="18.5703125" style="1" customWidth="1"/>
    <col min="12304" max="12304" width="10.42578125" style="1" customWidth="1"/>
    <col min="12305" max="12305" width="10.7109375" style="1" bestFit="1" customWidth="1"/>
    <col min="12306" max="12548" width="9.140625" style="1"/>
    <col min="12549" max="12549" width="5.42578125" style="1" customWidth="1"/>
    <col min="12550" max="12550" width="53.42578125" style="1" customWidth="1"/>
    <col min="12551" max="12551" width="13.7109375" style="1" customWidth="1"/>
    <col min="12552" max="12552" width="8" style="1" customWidth="1"/>
    <col min="12553" max="12553" width="8.28515625" style="1" customWidth="1"/>
    <col min="12554" max="12554" width="14.140625" style="1" customWidth="1"/>
    <col min="12555" max="12555" width="10" style="1" customWidth="1"/>
    <col min="12556" max="12556" width="15.140625" style="1" customWidth="1"/>
    <col min="12557" max="12557" width="7.7109375" style="1" customWidth="1"/>
    <col min="12558" max="12558" width="11.85546875" style="1" customWidth="1"/>
    <col min="12559" max="12559" width="18.5703125" style="1" customWidth="1"/>
    <col min="12560" max="12560" width="10.42578125" style="1" customWidth="1"/>
    <col min="12561" max="12561" width="10.7109375" style="1" bestFit="1" customWidth="1"/>
    <col min="12562" max="12804" width="9.140625" style="1"/>
    <col min="12805" max="12805" width="5.42578125" style="1" customWidth="1"/>
    <col min="12806" max="12806" width="53.42578125" style="1" customWidth="1"/>
    <col min="12807" max="12807" width="13.7109375" style="1" customWidth="1"/>
    <col min="12808" max="12808" width="8" style="1" customWidth="1"/>
    <col min="12809" max="12809" width="8.28515625" style="1" customWidth="1"/>
    <col min="12810" max="12810" width="14.140625" style="1" customWidth="1"/>
    <col min="12811" max="12811" width="10" style="1" customWidth="1"/>
    <col min="12812" max="12812" width="15.140625" style="1" customWidth="1"/>
    <col min="12813" max="12813" width="7.7109375" style="1" customWidth="1"/>
    <col min="12814" max="12814" width="11.85546875" style="1" customWidth="1"/>
    <col min="12815" max="12815" width="18.5703125" style="1" customWidth="1"/>
    <col min="12816" max="12816" width="10.42578125" style="1" customWidth="1"/>
    <col min="12817" max="12817" width="10.7109375" style="1" bestFit="1" customWidth="1"/>
    <col min="12818" max="13060" width="9.140625" style="1"/>
    <col min="13061" max="13061" width="5.42578125" style="1" customWidth="1"/>
    <col min="13062" max="13062" width="53.42578125" style="1" customWidth="1"/>
    <col min="13063" max="13063" width="13.7109375" style="1" customWidth="1"/>
    <col min="13064" max="13064" width="8" style="1" customWidth="1"/>
    <col min="13065" max="13065" width="8.28515625" style="1" customWidth="1"/>
    <col min="13066" max="13066" width="14.140625" style="1" customWidth="1"/>
    <col min="13067" max="13067" width="10" style="1" customWidth="1"/>
    <col min="13068" max="13068" width="15.140625" style="1" customWidth="1"/>
    <col min="13069" max="13069" width="7.7109375" style="1" customWidth="1"/>
    <col min="13070" max="13070" width="11.85546875" style="1" customWidth="1"/>
    <col min="13071" max="13071" width="18.5703125" style="1" customWidth="1"/>
    <col min="13072" max="13072" width="10.42578125" style="1" customWidth="1"/>
    <col min="13073" max="13073" width="10.7109375" style="1" bestFit="1" customWidth="1"/>
    <col min="13074" max="13316" width="9.140625" style="1"/>
    <col min="13317" max="13317" width="5.42578125" style="1" customWidth="1"/>
    <col min="13318" max="13318" width="53.42578125" style="1" customWidth="1"/>
    <col min="13319" max="13319" width="13.7109375" style="1" customWidth="1"/>
    <col min="13320" max="13320" width="8" style="1" customWidth="1"/>
    <col min="13321" max="13321" width="8.28515625" style="1" customWidth="1"/>
    <col min="13322" max="13322" width="14.140625" style="1" customWidth="1"/>
    <col min="13323" max="13323" width="10" style="1" customWidth="1"/>
    <col min="13324" max="13324" width="15.140625" style="1" customWidth="1"/>
    <col min="13325" max="13325" width="7.7109375" style="1" customWidth="1"/>
    <col min="13326" max="13326" width="11.85546875" style="1" customWidth="1"/>
    <col min="13327" max="13327" width="18.5703125" style="1" customWidth="1"/>
    <col min="13328" max="13328" width="10.42578125" style="1" customWidth="1"/>
    <col min="13329" max="13329" width="10.7109375" style="1" bestFit="1" customWidth="1"/>
    <col min="13330" max="13572" width="9.140625" style="1"/>
    <col min="13573" max="13573" width="5.42578125" style="1" customWidth="1"/>
    <col min="13574" max="13574" width="53.42578125" style="1" customWidth="1"/>
    <col min="13575" max="13575" width="13.7109375" style="1" customWidth="1"/>
    <col min="13576" max="13576" width="8" style="1" customWidth="1"/>
    <col min="13577" max="13577" width="8.28515625" style="1" customWidth="1"/>
    <col min="13578" max="13578" width="14.140625" style="1" customWidth="1"/>
    <col min="13579" max="13579" width="10" style="1" customWidth="1"/>
    <col min="13580" max="13580" width="15.140625" style="1" customWidth="1"/>
    <col min="13581" max="13581" width="7.7109375" style="1" customWidth="1"/>
    <col min="13582" max="13582" width="11.85546875" style="1" customWidth="1"/>
    <col min="13583" max="13583" width="18.5703125" style="1" customWidth="1"/>
    <col min="13584" max="13584" width="10.42578125" style="1" customWidth="1"/>
    <col min="13585" max="13585" width="10.7109375" style="1" bestFit="1" customWidth="1"/>
    <col min="13586" max="13828" width="9.140625" style="1"/>
    <col min="13829" max="13829" width="5.42578125" style="1" customWidth="1"/>
    <col min="13830" max="13830" width="53.42578125" style="1" customWidth="1"/>
    <col min="13831" max="13831" width="13.7109375" style="1" customWidth="1"/>
    <col min="13832" max="13832" width="8" style="1" customWidth="1"/>
    <col min="13833" max="13833" width="8.28515625" style="1" customWidth="1"/>
    <col min="13834" max="13834" width="14.140625" style="1" customWidth="1"/>
    <col min="13835" max="13835" width="10" style="1" customWidth="1"/>
    <col min="13836" max="13836" width="15.140625" style="1" customWidth="1"/>
    <col min="13837" max="13837" width="7.7109375" style="1" customWidth="1"/>
    <col min="13838" max="13838" width="11.85546875" style="1" customWidth="1"/>
    <col min="13839" max="13839" width="18.5703125" style="1" customWidth="1"/>
    <col min="13840" max="13840" width="10.42578125" style="1" customWidth="1"/>
    <col min="13841" max="13841" width="10.7109375" style="1" bestFit="1" customWidth="1"/>
    <col min="13842" max="14084" width="9.140625" style="1"/>
    <col min="14085" max="14085" width="5.42578125" style="1" customWidth="1"/>
    <col min="14086" max="14086" width="53.42578125" style="1" customWidth="1"/>
    <col min="14087" max="14087" width="13.7109375" style="1" customWidth="1"/>
    <col min="14088" max="14088" width="8" style="1" customWidth="1"/>
    <col min="14089" max="14089" width="8.28515625" style="1" customWidth="1"/>
    <col min="14090" max="14090" width="14.140625" style="1" customWidth="1"/>
    <col min="14091" max="14091" width="10" style="1" customWidth="1"/>
    <col min="14092" max="14092" width="15.140625" style="1" customWidth="1"/>
    <col min="14093" max="14093" width="7.7109375" style="1" customWidth="1"/>
    <col min="14094" max="14094" width="11.85546875" style="1" customWidth="1"/>
    <col min="14095" max="14095" width="18.5703125" style="1" customWidth="1"/>
    <col min="14096" max="14096" width="10.42578125" style="1" customWidth="1"/>
    <col min="14097" max="14097" width="10.7109375" style="1" bestFit="1" customWidth="1"/>
    <col min="14098" max="14340" width="9.140625" style="1"/>
    <col min="14341" max="14341" width="5.42578125" style="1" customWidth="1"/>
    <col min="14342" max="14342" width="53.42578125" style="1" customWidth="1"/>
    <col min="14343" max="14343" width="13.7109375" style="1" customWidth="1"/>
    <col min="14344" max="14344" width="8" style="1" customWidth="1"/>
    <col min="14345" max="14345" width="8.28515625" style="1" customWidth="1"/>
    <col min="14346" max="14346" width="14.140625" style="1" customWidth="1"/>
    <col min="14347" max="14347" width="10" style="1" customWidth="1"/>
    <col min="14348" max="14348" width="15.140625" style="1" customWidth="1"/>
    <col min="14349" max="14349" width="7.7109375" style="1" customWidth="1"/>
    <col min="14350" max="14350" width="11.85546875" style="1" customWidth="1"/>
    <col min="14351" max="14351" width="18.5703125" style="1" customWidth="1"/>
    <col min="14352" max="14352" width="10.42578125" style="1" customWidth="1"/>
    <col min="14353" max="14353" width="10.7109375" style="1" bestFit="1" customWidth="1"/>
    <col min="14354" max="14596" width="9.140625" style="1"/>
    <col min="14597" max="14597" width="5.42578125" style="1" customWidth="1"/>
    <col min="14598" max="14598" width="53.42578125" style="1" customWidth="1"/>
    <col min="14599" max="14599" width="13.7109375" style="1" customWidth="1"/>
    <col min="14600" max="14600" width="8" style="1" customWidth="1"/>
    <col min="14601" max="14601" width="8.28515625" style="1" customWidth="1"/>
    <col min="14602" max="14602" width="14.140625" style="1" customWidth="1"/>
    <col min="14603" max="14603" width="10" style="1" customWidth="1"/>
    <col min="14604" max="14604" width="15.140625" style="1" customWidth="1"/>
    <col min="14605" max="14605" width="7.7109375" style="1" customWidth="1"/>
    <col min="14606" max="14606" width="11.85546875" style="1" customWidth="1"/>
    <col min="14607" max="14607" width="18.5703125" style="1" customWidth="1"/>
    <col min="14608" max="14608" width="10.42578125" style="1" customWidth="1"/>
    <col min="14609" max="14609" width="10.7109375" style="1" bestFit="1" customWidth="1"/>
    <col min="14610" max="14852" width="9.140625" style="1"/>
    <col min="14853" max="14853" width="5.42578125" style="1" customWidth="1"/>
    <col min="14854" max="14854" width="53.42578125" style="1" customWidth="1"/>
    <col min="14855" max="14855" width="13.7109375" style="1" customWidth="1"/>
    <col min="14856" max="14856" width="8" style="1" customWidth="1"/>
    <col min="14857" max="14857" width="8.28515625" style="1" customWidth="1"/>
    <col min="14858" max="14858" width="14.140625" style="1" customWidth="1"/>
    <col min="14859" max="14859" width="10" style="1" customWidth="1"/>
    <col min="14860" max="14860" width="15.140625" style="1" customWidth="1"/>
    <col min="14861" max="14861" width="7.7109375" style="1" customWidth="1"/>
    <col min="14862" max="14862" width="11.85546875" style="1" customWidth="1"/>
    <col min="14863" max="14863" width="18.5703125" style="1" customWidth="1"/>
    <col min="14864" max="14864" width="10.42578125" style="1" customWidth="1"/>
    <col min="14865" max="14865" width="10.7109375" style="1" bestFit="1" customWidth="1"/>
    <col min="14866" max="15108" width="9.140625" style="1"/>
    <col min="15109" max="15109" width="5.42578125" style="1" customWidth="1"/>
    <col min="15110" max="15110" width="53.42578125" style="1" customWidth="1"/>
    <col min="15111" max="15111" width="13.7109375" style="1" customWidth="1"/>
    <col min="15112" max="15112" width="8" style="1" customWidth="1"/>
    <col min="15113" max="15113" width="8.28515625" style="1" customWidth="1"/>
    <col min="15114" max="15114" width="14.140625" style="1" customWidth="1"/>
    <col min="15115" max="15115" width="10" style="1" customWidth="1"/>
    <col min="15116" max="15116" width="15.140625" style="1" customWidth="1"/>
    <col min="15117" max="15117" width="7.7109375" style="1" customWidth="1"/>
    <col min="15118" max="15118" width="11.85546875" style="1" customWidth="1"/>
    <col min="15119" max="15119" width="18.5703125" style="1" customWidth="1"/>
    <col min="15120" max="15120" width="10.42578125" style="1" customWidth="1"/>
    <col min="15121" max="15121" width="10.7109375" style="1" bestFit="1" customWidth="1"/>
    <col min="15122" max="15364" width="9.140625" style="1"/>
    <col min="15365" max="15365" width="5.42578125" style="1" customWidth="1"/>
    <col min="15366" max="15366" width="53.42578125" style="1" customWidth="1"/>
    <col min="15367" max="15367" width="13.7109375" style="1" customWidth="1"/>
    <col min="15368" max="15368" width="8" style="1" customWidth="1"/>
    <col min="15369" max="15369" width="8.28515625" style="1" customWidth="1"/>
    <col min="15370" max="15370" width="14.140625" style="1" customWidth="1"/>
    <col min="15371" max="15371" width="10" style="1" customWidth="1"/>
    <col min="15372" max="15372" width="15.140625" style="1" customWidth="1"/>
    <col min="15373" max="15373" width="7.7109375" style="1" customWidth="1"/>
    <col min="15374" max="15374" width="11.85546875" style="1" customWidth="1"/>
    <col min="15375" max="15375" width="18.5703125" style="1" customWidth="1"/>
    <col min="15376" max="15376" width="10.42578125" style="1" customWidth="1"/>
    <col min="15377" max="15377" width="10.7109375" style="1" bestFit="1" customWidth="1"/>
    <col min="15378" max="15620" width="9.140625" style="1"/>
    <col min="15621" max="15621" width="5.42578125" style="1" customWidth="1"/>
    <col min="15622" max="15622" width="53.42578125" style="1" customWidth="1"/>
    <col min="15623" max="15623" width="13.7109375" style="1" customWidth="1"/>
    <col min="15624" max="15624" width="8" style="1" customWidth="1"/>
    <col min="15625" max="15625" width="8.28515625" style="1" customWidth="1"/>
    <col min="15626" max="15626" width="14.140625" style="1" customWidth="1"/>
    <col min="15627" max="15627" width="10" style="1" customWidth="1"/>
    <col min="15628" max="15628" width="15.140625" style="1" customWidth="1"/>
    <col min="15629" max="15629" width="7.7109375" style="1" customWidth="1"/>
    <col min="15630" max="15630" width="11.85546875" style="1" customWidth="1"/>
    <col min="15631" max="15631" width="18.5703125" style="1" customWidth="1"/>
    <col min="15632" max="15632" width="10.42578125" style="1" customWidth="1"/>
    <col min="15633" max="15633" width="10.7109375" style="1" bestFit="1" customWidth="1"/>
    <col min="15634" max="15876" width="9.140625" style="1"/>
    <col min="15877" max="15877" width="5.42578125" style="1" customWidth="1"/>
    <col min="15878" max="15878" width="53.42578125" style="1" customWidth="1"/>
    <col min="15879" max="15879" width="13.7109375" style="1" customWidth="1"/>
    <col min="15880" max="15880" width="8" style="1" customWidth="1"/>
    <col min="15881" max="15881" width="8.28515625" style="1" customWidth="1"/>
    <col min="15882" max="15882" width="14.140625" style="1" customWidth="1"/>
    <col min="15883" max="15883" width="10" style="1" customWidth="1"/>
    <col min="15884" max="15884" width="15.140625" style="1" customWidth="1"/>
    <col min="15885" max="15885" width="7.7109375" style="1" customWidth="1"/>
    <col min="15886" max="15886" width="11.85546875" style="1" customWidth="1"/>
    <col min="15887" max="15887" width="18.5703125" style="1" customWidth="1"/>
    <col min="15888" max="15888" width="10.42578125" style="1" customWidth="1"/>
    <col min="15889" max="15889" width="10.7109375" style="1" bestFit="1" customWidth="1"/>
    <col min="15890" max="16132" width="9.140625" style="1"/>
    <col min="16133" max="16133" width="5.42578125" style="1" customWidth="1"/>
    <col min="16134" max="16134" width="53.42578125" style="1" customWidth="1"/>
    <col min="16135" max="16135" width="13.7109375" style="1" customWidth="1"/>
    <col min="16136" max="16136" width="8" style="1" customWidth="1"/>
    <col min="16137" max="16137" width="8.28515625" style="1" customWidth="1"/>
    <col min="16138" max="16138" width="14.140625" style="1" customWidth="1"/>
    <col min="16139" max="16139" width="10" style="1" customWidth="1"/>
    <col min="16140" max="16140" width="15.140625" style="1" customWidth="1"/>
    <col min="16141" max="16141" width="7.7109375" style="1" customWidth="1"/>
    <col min="16142" max="16142" width="11.85546875" style="1" customWidth="1"/>
    <col min="16143" max="16143" width="18.5703125" style="1" customWidth="1"/>
    <col min="16144" max="16144" width="10.42578125" style="1" customWidth="1"/>
    <col min="16145" max="16145" width="10.7109375" style="1" bestFit="1" customWidth="1"/>
    <col min="16146" max="16384" width="9.140625" style="1"/>
  </cols>
  <sheetData>
    <row r="1" spans="1:17" ht="15.75" x14ac:dyDescent="0.25">
      <c r="A1" s="82" t="s">
        <v>30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</row>
    <row r="2" spans="1:17" ht="15.75" x14ac:dyDescent="0.25">
      <c r="A2" s="83" t="s">
        <v>29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</row>
    <row r="3" spans="1:17" s="2" customFormat="1" ht="15.75" x14ac:dyDescent="0.25">
      <c r="A3" s="83" t="s">
        <v>111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</row>
    <row r="4" spans="1:17" s="2" customFormat="1" ht="15.75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1:17" ht="30.75" customHeight="1" x14ac:dyDescent="0.3">
      <c r="A5" s="106" t="s">
        <v>28</v>
      </c>
      <c r="B5" s="106"/>
      <c r="C5" s="106"/>
      <c r="D5" s="44" t="s">
        <v>27</v>
      </c>
      <c r="E5" s="66" t="s">
        <v>32</v>
      </c>
      <c r="F5" s="65"/>
    </row>
    <row r="6" spans="1:17" ht="7.5" customHeight="1" thickBot="1" x14ac:dyDescent="0.35">
      <c r="A6" s="44"/>
      <c r="B6" s="44"/>
      <c r="C6" s="44"/>
      <c r="D6" s="44"/>
    </row>
    <row r="7" spans="1:17" s="42" customFormat="1" ht="27.95" customHeight="1" x14ac:dyDescent="0.2">
      <c r="A7" s="84" t="s">
        <v>26</v>
      </c>
      <c r="B7" s="85"/>
      <c r="C7" s="86"/>
      <c r="D7" s="93" t="s">
        <v>25</v>
      </c>
      <c r="E7" s="85"/>
      <c r="F7" s="85"/>
      <c r="G7" s="86"/>
      <c r="H7" s="96" t="s">
        <v>24</v>
      </c>
      <c r="I7" s="96" t="s">
        <v>23</v>
      </c>
      <c r="J7" s="102" t="s">
        <v>22</v>
      </c>
      <c r="K7" s="104"/>
      <c r="L7" s="102" t="s">
        <v>21</v>
      </c>
      <c r="M7" s="103"/>
      <c r="N7" s="104"/>
      <c r="O7" s="79" t="s">
        <v>20</v>
      </c>
      <c r="P7" s="79" t="s">
        <v>19</v>
      </c>
      <c r="Q7" s="79" t="s">
        <v>18</v>
      </c>
    </row>
    <row r="8" spans="1:17" s="42" customFormat="1" ht="15.75" customHeight="1" x14ac:dyDescent="0.2">
      <c r="A8" s="87"/>
      <c r="B8" s="88"/>
      <c r="C8" s="89"/>
      <c r="D8" s="94"/>
      <c r="E8" s="88"/>
      <c r="F8" s="88"/>
      <c r="G8" s="89"/>
      <c r="H8" s="97"/>
      <c r="I8" s="97"/>
      <c r="J8" s="99" t="s">
        <v>17</v>
      </c>
      <c r="K8" s="99" t="s">
        <v>15</v>
      </c>
      <c r="L8" s="99" t="s">
        <v>16</v>
      </c>
      <c r="M8" s="100" t="s">
        <v>15</v>
      </c>
      <c r="N8" s="100"/>
      <c r="O8" s="80"/>
      <c r="P8" s="80"/>
      <c r="Q8" s="80"/>
    </row>
    <row r="9" spans="1:17" s="42" customFormat="1" ht="15.75" customHeight="1" x14ac:dyDescent="0.2">
      <c r="A9" s="90"/>
      <c r="B9" s="91"/>
      <c r="C9" s="92"/>
      <c r="D9" s="95"/>
      <c r="E9" s="91"/>
      <c r="F9" s="91"/>
      <c r="G9" s="92"/>
      <c r="H9" s="98"/>
      <c r="I9" s="98"/>
      <c r="J9" s="99"/>
      <c r="K9" s="99"/>
      <c r="L9" s="99"/>
      <c r="M9" s="43" t="s">
        <v>14</v>
      </c>
      <c r="N9" s="43" t="s">
        <v>13</v>
      </c>
      <c r="O9" s="81"/>
      <c r="P9" s="81"/>
      <c r="Q9" s="81"/>
    </row>
    <row r="10" spans="1:17" s="33" customFormat="1" ht="13.5" thickBot="1" x14ac:dyDescent="0.25">
      <c r="A10" s="105">
        <v>1</v>
      </c>
      <c r="B10" s="72"/>
      <c r="C10" s="73"/>
      <c r="D10" s="71">
        <v>2</v>
      </c>
      <c r="E10" s="72"/>
      <c r="F10" s="72"/>
      <c r="G10" s="73"/>
      <c r="H10" s="41">
        <v>3</v>
      </c>
      <c r="I10" s="41">
        <v>4</v>
      </c>
      <c r="J10" s="40">
        <v>5</v>
      </c>
      <c r="K10" s="40">
        <v>6</v>
      </c>
      <c r="L10" s="40">
        <v>7</v>
      </c>
      <c r="M10" s="40">
        <v>8</v>
      </c>
      <c r="N10" s="40">
        <v>9</v>
      </c>
      <c r="O10" s="40">
        <v>10</v>
      </c>
      <c r="P10" s="40">
        <v>11</v>
      </c>
      <c r="Q10" s="40">
        <v>12</v>
      </c>
    </row>
    <row r="11" spans="1:17" s="33" customFormat="1" ht="14.1" customHeight="1" thickTop="1" x14ac:dyDescent="0.2">
      <c r="A11" s="39"/>
      <c r="B11" s="38"/>
      <c r="C11" s="37"/>
      <c r="G11" s="36"/>
      <c r="H11" s="35"/>
      <c r="I11" s="35"/>
      <c r="J11" s="34"/>
      <c r="K11" s="34"/>
      <c r="L11" s="34"/>
      <c r="M11" s="34"/>
      <c r="N11" s="34"/>
      <c r="O11" s="34"/>
      <c r="P11" s="34"/>
      <c r="Q11" s="34"/>
    </row>
    <row r="12" spans="1:17" s="5" customFormat="1" ht="16.5" customHeight="1" x14ac:dyDescent="0.2">
      <c r="A12" s="24"/>
      <c r="B12" s="23" t="s">
        <v>12</v>
      </c>
      <c r="C12" s="22"/>
      <c r="D12" s="74" t="s">
        <v>33</v>
      </c>
      <c r="E12" s="74"/>
      <c r="F12" s="74"/>
      <c r="G12" s="75"/>
      <c r="H12" s="32">
        <f>H13+H48+H56+H73+H82</f>
        <v>8049007900</v>
      </c>
      <c r="I12" s="25">
        <f t="shared" ref="I12:I46" si="0">H12/$H$92*100</f>
        <v>100</v>
      </c>
      <c r="J12" s="25">
        <f>(J13*H13+J48*H48+J82*H82)/H12</f>
        <v>49.224618444598619</v>
      </c>
      <c r="K12" s="25">
        <f t="shared" ref="K12:K75" si="1">M12/H12*100</f>
        <v>42.182994751440113</v>
      </c>
      <c r="L12" s="25">
        <f t="shared" ref="L12:L46" si="2">J12*H12/$H$92</f>
        <v>49.224618444598619</v>
      </c>
      <c r="M12" s="68">
        <f>M13+M48+M73+M82+M56</f>
        <v>3395312580</v>
      </c>
      <c r="N12" s="25">
        <f t="shared" ref="N12:N46" si="3">M12/$H$92*100</f>
        <v>42.182994751440113</v>
      </c>
      <c r="O12" s="32">
        <f>O13+O48+O73+O82+O56</f>
        <v>4653695320</v>
      </c>
      <c r="P12" s="32"/>
      <c r="Q12" s="32"/>
    </row>
    <row r="13" spans="1:17" s="5" customFormat="1" ht="32.25" customHeight="1" x14ac:dyDescent="0.2">
      <c r="A13" s="24"/>
      <c r="B13" s="23"/>
      <c r="C13" s="22">
        <v>1</v>
      </c>
      <c r="D13" s="21"/>
      <c r="E13" s="74" t="s">
        <v>11</v>
      </c>
      <c r="F13" s="74"/>
      <c r="G13" s="75"/>
      <c r="H13" s="32">
        <f>H14+H21+H27+H29+H36+H38+H42+H47</f>
        <v>5318505900</v>
      </c>
      <c r="I13" s="25">
        <f t="shared" si="0"/>
        <v>66.076539693792569</v>
      </c>
      <c r="J13" s="25">
        <f>(J14*H14+J21*H21+J27*H27+J29*H29+J36*H36+J38*H38+J42*H42+J47*H47)/H13</f>
        <v>54.974174200889763</v>
      </c>
      <c r="K13" s="25">
        <f t="shared" si="1"/>
        <v>42.061163248874088</v>
      </c>
      <c r="L13" s="25">
        <f t="shared" si="2"/>
        <v>36.325032037185601</v>
      </c>
      <c r="M13" s="69">
        <f>M14+M21+M27+M29+M36+M38+M42+M47</f>
        <v>2237025449</v>
      </c>
      <c r="N13" s="25">
        <f t="shared" si="3"/>
        <v>27.792561229813177</v>
      </c>
      <c r="O13" s="32">
        <f>O14+O21+O27+O29+O36+O38+O42</f>
        <v>3081480451</v>
      </c>
      <c r="P13" s="32"/>
      <c r="Q13" s="32"/>
    </row>
    <row r="14" spans="1:17" s="5" customFormat="1" ht="32.25" customHeight="1" x14ac:dyDescent="0.2">
      <c r="A14" s="24"/>
      <c r="B14" s="23"/>
      <c r="C14" s="22"/>
      <c r="D14" s="21"/>
      <c r="E14" s="21"/>
      <c r="F14" s="74" t="s">
        <v>10</v>
      </c>
      <c r="G14" s="75"/>
      <c r="H14" s="32">
        <f>SUM(H15:H20)</f>
        <v>30075000</v>
      </c>
      <c r="I14" s="25">
        <f t="shared" si="0"/>
        <v>0.3736485337528368</v>
      </c>
      <c r="J14" s="25">
        <f>(J15*H15+J18*H18+J19*H19+J20*H20)/H14</f>
        <v>52.618453865336662</v>
      </c>
      <c r="K14" s="25">
        <f t="shared" si="1"/>
        <v>62.510390689941808</v>
      </c>
      <c r="L14" s="25">
        <f t="shared" si="2"/>
        <v>0.1966080813512433</v>
      </c>
      <c r="M14" s="32">
        <f>SUM(M15:M20)</f>
        <v>18800000</v>
      </c>
      <c r="N14" s="25">
        <f t="shared" si="3"/>
        <v>0.23356915825613736</v>
      </c>
      <c r="O14" s="32">
        <f>SUM(O15:O20)</f>
        <v>11275000</v>
      </c>
      <c r="P14" s="32"/>
      <c r="Q14" s="32"/>
    </row>
    <row r="15" spans="1:17" s="10" customFormat="1" ht="32.25" customHeight="1" x14ac:dyDescent="0.2">
      <c r="A15" s="18"/>
      <c r="B15" s="17"/>
      <c r="C15" s="16"/>
      <c r="D15" s="15"/>
      <c r="E15" s="15"/>
      <c r="F15" s="15"/>
      <c r="G15" s="14" t="s">
        <v>9</v>
      </c>
      <c r="H15" s="13">
        <v>8800000</v>
      </c>
      <c r="I15" s="12">
        <f t="shared" si="0"/>
        <v>0.10933024429010686</v>
      </c>
      <c r="J15" s="12">
        <f>K15</f>
        <v>94.318181818181827</v>
      </c>
      <c r="K15" s="12">
        <f t="shared" si="1"/>
        <v>94.318181818181827</v>
      </c>
      <c r="L15" s="12">
        <f t="shared" si="2"/>
        <v>0.10311829859180535</v>
      </c>
      <c r="M15" s="11">
        <v>8300000</v>
      </c>
      <c r="N15" s="12">
        <f t="shared" si="3"/>
        <v>0.10311829859180534</v>
      </c>
      <c r="O15" s="11">
        <f>H15-M15</f>
        <v>500000</v>
      </c>
      <c r="P15" s="11"/>
      <c r="Q15" s="11"/>
    </row>
    <row r="16" spans="1:17" s="10" customFormat="1" ht="31.5" customHeight="1" x14ac:dyDescent="0.2">
      <c r="A16" s="18"/>
      <c r="B16" s="17"/>
      <c r="C16" s="16"/>
      <c r="D16" s="15"/>
      <c r="E16" s="15"/>
      <c r="F16" s="15"/>
      <c r="G16" s="14" t="s">
        <v>34</v>
      </c>
      <c r="H16" s="13">
        <v>2975000</v>
      </c>
      <c r="I16" s="12">
        <f t="shared" si="0"/>
        <v>3.6961076904894086E-2</v>
      </c>
      <c r="J16" s="12">
        <f t="shared" ref="J16:J17" si="4">K16</f>
        <v>100</v>
      </c>
      <c r="K16" s="12">
        <f t="shared" si="1"/>
        <v>100</v>
      </c>
      <c r="L16" s="12">
        <f t="shared" si="2"/>
        <v>3.6961076904894079E-2</v>
      </c>
      <c r="M16" s="11">
        <v>2975000</v>
      </c>
      <c r="N16" s="12">
        <f t="shared" si="3"/>
        <v>3.6961076904894086E-2</v>
      </c>
      <c r="O16" s="11">
        <f t="shared" ref="O16:O17" si="5">H16-M16</f>
        <v>0</v>
      </c>
      <c r="P16" s="11"/>
      <c r="Q16" s="11"/>
    </row>
    <row r="17" spans="1:17" s="10" customFormat="1" ht="30.75" customHeight="1" x14ac:dyDescent="0.2">
      <c r="A17" s="18"/>
      <c r="B17" s="17"/>
      <c r="C17" s="16"/>
      <c r="D17" s="15"/>
      <c r="E17" s="15"/>
      <c r="F17" s="15"/>
      <c r="G17" s="14" t="s">
        <v>35</v>
      </c>
      <c r="H17" s="13">
        <v>3475000</v>
      </c>
      <c r="I17" s="12">
        <f t="shared" si="0"/>
        <v>4.317302260319561E-2</v>
      </c>
      <c r="J17" s="12">
        <f t="shared" si="4"/>
        <v>0</v>
      </c>
      <c r="K17" s="12">
        <f t="shared" si="1"/>
        <v>0</v>
      </c>
      <c r="L17" s="12">
        <f t="shared" si="2"/>
        <v>0</v>
      </c>
      <c r="M17" s="11">
        <v>0</v>
      </c>
      <c r="N17" s="12">
        <f t="shared" si="3"/>
        <v>0</v>
      </c>
      <c r="O17" s="11">
        <f t="shared" si="5"/>
        <v>3475000</v>
      </c>
      <c r="P17" s="11"/>
      <c r="Q17" s="11"/>
    </row>
    <row r="18" spans="1:17" s="10" customFormat="1" ht="28.5" customHeight="1" x14ac:dyDescent="0.2">
      <c r="A18" s="18"/>
      <c r="B18" s="17"/>
      <c r="C18" s="16"/>
      <c r="D18" s="15"/>
      <c r="E18" s="15"/>
      <c r="F18" s="15"/>
      <c r="G18" s="14" t="s">
        <v>36</v>
      </c>
      <c r="H18" s="13">
        <v>2975000</v>
      </c>
      <c r="I18" s="12">
        <f t="shared" si="0"/>
        <v>3.6961076904894086E-2</v>
      </c>
      <c r="J18" s="12">
        <f>K18</f>
        <v>100</v>
      </c>
      <c r="K18" s="12">
        <f t="shared" si="1"/>
        <v>100</v>
      </c>
      <c r="L18" s="12">
        <f t="shared" si="2"/>
        <v>3.6961076904894079E-2</v>
      </c>
      <c r="M18" s="11">
        <v>2975000</v>
      </c>
      <c r="N18" s="12">
        <f t="shared" si="3"/>
        <v>3.6961076904894086E-2</v>
      </c>
      <c r="O18" s="11">
        <f>H18-M18</f>
        <v>0</v>
      </c>
      <c r="P18" s="11"/>
      <c r="Q18" s="11"/>
    </row>
    <row r="19" spans="1:17" s="10" customFormat="1" ht="29.25" customHeight="1" x14ac:dyDescent="0.2">
      <c r="A19" s="18"/>
      <c r="B19" s="17"/>
      <c r="C19" s="16"/>
      <c r="D19" s="15"/>
      <c r="E19" s="15"/>
      <c r="F19" s="15"/>
      <c r="G19" s="14" t="s">
        <v>8</v>
      </c>
      <c r="H19" s="13">
        <v>2975000</v>
      </c>
      <c r="I19" s="12">
        <f t="shared" si="0"/>
        <v>3.6961076904894086E-2</v>
      </c>
      <c r="J19" s="12">
        <f>K19</f>
        <v>0</v>
      </c>
      <c r="K19" s="12">
        <f t="shared" si="1"/>
        <v>0</v>
      </c>
      <c r="L19" s="12">
        <f t="shared" si="2"/>
        <v>0</v>
      </c>
      <c r="M19" s="11">
        <v>0</v>
      </c>
      <c r="N19" s="12">
        <f t="shared" si="3"/>
        <v>0</v>
      </c>
      <c r="O19" s="11">
        <f>H19-M19</f>
        <v>2975000</v>
      </c>
      <c r="P19" s="11"/>
      <c r="Q19" s="11"/>
    </row>
    <row r="20" spans="1:17" s="10" customFormat="1" ht="20.100000000000001" customHeight="1" x14ac:dyDescent="0.2">
      <c r="A20" s="18"/>
      <c r="B20" s="17"/>
      <c r="C20" s="16"/>
      <c r="D20" s="15"/>
      <c r="E20" s="15"/>
      <c r="F20" s="15"/>
      <c r="G20" s="14" t="s">
        <v>37</v>
      </c>
      <c r="H20" s="13">
        <v>8875000</v>
      </c>
      <c r="I20" s="12">
        <f t="shared" si="0"/>
        <v>0.1102620361448521</v>
      </c>
      <c r="J20" s="12">
        <f>K20</f>
        <v>51.267605633802816</v>
      </c>
      <c r="K20" s="12">
        <f t="shared" si="1"/>
        <v>51.267605633802816</v>
      </c>
      <c r="L20" s="12">
        <f t="shared" si="2"/>
        <v>5.6528705854543886E-2</v>
      </c>
      <c r="M20" s="11">
        <v>4550000</v>
      </c>
      <c r="N20" s="12">
        <f t="shared" si="3"/>
        <v>5.6528705854543886E-2</v>
      </c>
      <c r="O20" s="11">
        <f>H20-M20</f>
        <v>4325000</v>
      </c>
      <c r="P20" s="11"/>
      <c r="Q20" s="11"/>
    </row>
    <row r="21" spans="1:17" s="5" customFormat="1" ht="20.100000000000001" customHeight="1" x14ac:dyDescent="0.2">
      <c r="A21" s="24"/>
      <c r="B21" s="23"/>
      <c r="C21" s="22"/>
      <c r="D21" s="21"/>
      <c r="E21" s="21"/>
      <c r="F21" s="74" t="s">
        <v>7</v>
      </c>
      <c r="G21" s="75"/>
      <c r="H21" s="19">
        <f>SUM(H22:H26)</f>
        <v>2307493022</v>
      </c>
      <c r="I21" s="25">
        <f t="shared" si="0"/>
        <v>28.668042703747375</v>
      </c>
      <c r="J21" s="25">
        <f>(J22*H22+J23*H23+J26*H26)/H21</f>
        <v>94.84482923609032</v>
      </c>
      <c r="K21" s="20">
        <f t="shared" si="1"/>
        <v>62.416852673801934</v>
      </c>
      <c r="L21" s="25">
        <f t="shared" si="2"/>
        <v>27.190156147698648</v>
      </c>
      <c r="M21" s="19">
        <f>SUM(M22:M26)</f>
        <v>1440264520</v>
      </c>
      <c r="N21" s="25">
        <f t="shared" si="3"/>
        <v>17.893689978860625</v>
      </c>
      <c r="O21" s="19">
        <f>SUM(O22:O26)</f>
        <v>867228502</v>
      </c>
      <c r="P21" s="19"/>
      <c r="Q21" s="19"/>
    </row>
    <row r="22" spans="1:17" s="10" customFormat="1" ht="20.100000000000001" customHeight="1" x14ac:dyDescent="0.2">
      <c r="A22" s="18"/>
      <c r="B22" s="17"/>
      <c r="C22" s="16"/>
      <c r="D22" s="15"/>
      <c r="E22" s="15"/>
      <c r="F22" s="31"/>
      <c r="G22" s="14" t="s">
        <v>6</v>
      </c>
      <c r="H22" s="28">
        <v>2288998022</v>
      </c>
      <c r="I22" s="12">
        <f t="shared" si="0"/>
        <v>28.438262832367204</v>
      </c>
      <c r="J22" s="12">
        <v>95.23</v>
      </c>
      <c r="K22" s="12">
        <f t="shared" si="1"/>
        <v>62.387101529788914</v>
      </c>
      <c r="L22" s="12">
        <f t="shared" si="2"/>
        <v>27.081757695263288</v>
      </c>
      <c r="M22" s="13">
        <v>1428039520</v>
      </c>
      <c r="N22" s="12">
        <f t="shared" si="3"/>
        <v>17.741807906537151</v>
      </c>
      <c r="O22" s="11">
        <f>H22-M22</f>
        <v>860958502</v>
      </c>
      <c r="P22" s="30"/>
      <c r="Q22" s="30"/>
    </row>
    <row r="23" spans="1:17" s="10" customFormat="1" ht="34.5" customHeight="1" x14ac:dyDescent="0.2">
      <c r="A23" s="18"/>
      <c r="B23" s="17"/>
      <c r="C23" s="16"/>
      <c r="D23" s="15"/>
      <c r="E23" s="15"/>
      <c r="F23" s="15"/>
      <c r="G23" s="14" t="s">
        <v>38</v>
      </c>
      <c r="H23" s="13">
        <v>5895000</v>
      </c>
      <c r="I23" s="12">
        <f t="shared" si="0"/>
        <v>7.323883978297499E-2</v>
      </c>
      <c r="J23" s="12">
        <f>K23</f>
        <v>85.241730279898221</v>
      </c>
      <c r="K23" s="12">
        <f t="shared" si="1"/>
        <v>85.241730279898221</v>
      </c>
      <c r="L23" s="12">
        <f t="shared" si="2"/>
        <v>6.2430054267930336E-2</v>
      </c>
      <c r="M23" s="11">
        <v>5025000</v>
      </c>
      <c r="N23" s="12">
        <f t="shared" si="3"/>
        <v>6.2430054267930336E-2</v>
      </c>
      <c r="O23" s="11">
        <f>H23-M23</f>
        <v>870000</v>
      </c>
      <c r="P23" s="11"/>
      <c r="Q23" s="11"/>
    </row>
    <row r="24" spans="1:17" s="10" customFormat="1" ht="31.5" customHeight="1" x14ac:dyDescent="0.2">
      <c r="A24" s="18"/>
      <c r="B24" s="17"/>
      <c r="C24" s="16"/>
      <c r="D24" s="15"/>
      <c r="E24" s="15"/>
      <c r="F24" s="15"/>
      <c r="G24" s="14" t="s">
        <v>39</v>
      </c>
      <c r="H24" s="13">
        <v>4500000</v>
      </c>
      <c r="I24" s="12">
        <f t="shared" si="0"/>
        <v>5.5907511284713739E-2</v>
      </c>
      <c r="J24" s="12">
        <f t="shared" ref="J24:J25" si="6">K24</f>
        <v>0</v>
      </c>
      <c r="K24" s="12">
        <f t="shared" si="1"/>
        <v>0</v>
      </c>
      <c r="L24" s="12">
        <f t="shared" si="2"/>
        <v>0</v>
      </c>
      <c r="M24" s="11">
        <v>0</v>
      </c>
      <c r="N24" s="12">
        <f t="shared" si="3"/>
        <v>0</v>
      </c>
      <c r="O24" s="11">
        <f t="shared" ref="O24:O25" si="7">H24-M24</f>
        <v>4500000</v>
      </c>
      <c r="P24" s="11"/>
      <c r="Q24" s="11"/>
    </row>
    <row r="25" spans="1:17" s="10" customFormat="1" ht="33" customHeight="1" x14ac:dyDescent="0.2">
      <c r="A25" s="18"/>
      <c r="B25" s="17"/>
      <c r="C25" s="16"/>
      <c r="D25" s="15"/>
      <c r="E25" s="15"/>
      <c r="F25" s="15"/>
      <c r="G25" s="14" t="s">
        <v>40</v>
      </c>
      <c r="H25" s="13">
        <v>4100000</v>
      </c>
      <c r="I25" s="12">
        <f t="shared" si="0"/>
        <v>5.0937954726072515E-2</v>
      </c>
      <c r="J25" s="12">
        <f t="shared" si="6"/>
        <v>85.365853658536579</v>
      </c>
      <c r="K25" s="12">
        <f t="shared" si="1"/>
        <v>85.365853658536579</v>
      </c>
      <c r="L25" s="12">
        <f t="shared" si="2"/>
        <v>4.3483619888110683E-2</v>
      </c>
      <c r="M25" s="11">
        <v>3500000</v>
      </c>
      <c r="N25" s="12">
        <f t="shared" si="3"/>
        <v>4.3483619888110683E-2</v>
      </c>
      <c r="O25" s="11">
        <f t="shared" si="7"/>
        <v>600000</v>
      </c>
      <c r="P25" s="11"/>
      <c r="Q25" s="11"/>
    </row>
    <row r="26" spans="1:17" s="10" customFormat="1" ht="33.75" customHeight="1" x14ac:dyDescent="0.2">
      <c r="A26" s="18"/>
      <c r="B26" s="17"/>
      <c r="C26" s="16"/>
      <c r="D26" s="15"/>
      <c r="E26" s="15"/>
      <c r="F26" s="15"/>
      <c r="G26" s="14" t="s">
        <v>5</v>
      </c>
      <c r="H26" s="13">
        <v>4000000</v>
      </c>
      <c r="I26" s="12">
        <f t="shared" si="0"/>
        <v>4.9695565586412214E-2</v>
      </c>
      <c r="J26" s="12">
        <f>K26</f>
        <v>92.5</v>
      </c>
      <c r="K26" s="12">
        <f t="shared" si="1"/>
        <v>92.5</v>
      </c>
      <c r="L26" s="12">
        <f t="shared" si="2"/>
        <v>4.5968398167431292E-2</v>
      </c>
      <c r="M26" s="11">
        <v>3700000</v>
      </c>
      <c r="N26" s="12">
        <f t="shared" si="3"/>
        <v>4.5968398167431292E-2</v>
      </c>
      <c r="O26" s="11">
        <f>H26-M26</f>
        <v>300000</v>
      </c>
      <c r="P26" s="11"/>
      <c r="Q26" s="11"/>
    </row>
    <row r="27" spans="1:17" s="5" customFormat="1" ht="20.100000000000001" customHeight="1" x14ac:dyDescent="0.2">
      <c r="A27" s="24"/>
      <c r="B27" s="23"/>
      <c r="C27" s="22"/>
      <c r="D27" s="21"/>
      <c r="E27" s="21"/>
      <c r="F27" s="74" t="s">
        <v>4</v>
      </c>
      <c r="G27" s="75"/>
      <c r="H27" s="19">
        <f>SUM(H28:H28)</f>
        <v>0</v>
      </c>
      <c r="I27" s="25">
        <f t="shared" si="0"/>
        <v>0</v>
      </c>
      <c r="J27" s="25">
        <v>0</v>
      </c>
      <c r="K27" s="20">
        <v>0</v>
      </c>
      <c r="L27" s="25">
        <f t="shared" si="2"/>
        <v>0</v>
      </c>
      <c r="M27" s="19">
        <f>SUM(M28)</f>
        <v>0</v>
      </c>
      <c r="N27" s="25">
        <f t="shared" si="3"/>
        <v>0</v>
      </c>
      <c r="O27" s="19">
        <f>SUM(O28:O28)</f>
        <v>0</v>
      </c>
      <c r="P27" s="19"/>
      <c r="Q27" s="19"/>
    </row>
    <row r="28" spans="1:17" s="10" customFormat="1" ht="36.75" customHeight="1" x14ac:dyDescent="0.2">
      <c r="A28" s="18"/>
      <c r="B28" s="17"/>
      <c r="C28" s="16"/>
      <c r="D28" s="15"/>
      <c r="E28" s="15"/>
      <c r="F28" s="15"/>
      <c r="G28" s="14" t="s">
        <v>41</v>
      </c>
      <c r="H28" s="13">
        <v>0</v>
      </c>
      <c r="I28" s="12">
        <f t="shared" si="0"/>
        <v>0</v>
      </c>
      <c r="J28" s="12">
        <v>0</v>
      </c>
      <c r="K28" s="12">
        <v>0</v>
      </c>
      <c r="L28" s="12">
        <f t="shared" si="2"/>
        <v>0</v>
      </c>
      <c r="M28" s="11">
        <v>0</v>
      </c>
      <c r="N28" s="12">
        <f t="shared" si="3"/>
        <v>0</v>
      </c>
      <c r="O28" s="11">
        <f>H28-M28</f>
        <v>0</v>
      </c>
      <c r="P28" s="11"/>
      <c r="Q28" s="11"/>
    </row>
    <row r="29" spans="1:17" s="5" customFormat="1" ht="20.100000000000001" customHeight="1" x14ac:dyDescent="0.2">
      <c r="A29" s="24"/>
      <c r="B29" s="23"/>
      <c r="C29" s="22"/>
      <c r="D29" s="21"/>
      <c r="E29" s="21"/>
      <c r="F29" s="74" t="s">
        <v>3</v>
      </c>
      <c r="G29" s="75"/>
      <c r="H29" s="19">
        <f>SUM(H30:H35)</f>
        <v>2477339000</v>
      </c>
      <c r="I29" s="25">
        <f t="shared" si="0"/>
        <v>30.778190688569207</v>
      </c>
      <c r="J29" s="25">
        <f>(J30*H30+J31*H31+J32*H32+J33*H33+J34*H34+J35*H35)/H29</f>
        <v>25.157234516551831</v>
      </c>
      <c r="K29" s="20">
        <f t="shared" si="1"/>
        <v>25.157234516551835</v>
      </c>
      <c r="L29" s="25">
        <f t="shared" si="2"/>
        <v>7.7429416114748753</v>
      </c>
      <c r="M29" s="19">
        <f>SUM(M30:M35)</f>
        <v>623229982</v>
      </c>
      <c r="N29" s="25">
        <f t="shared" si="3"/>
        <v>7.7429416114748753</v>
      </c>
      <c r="O29" s="19">
        <f>SUM(O30:O35)</f>
        <v>1854109018</v>
      </c>
      <c r="P29" s="19"/>
      <c r="Q29" s="19"/>
    </row>
    <row r="30" spans="1:17" s="29" customFormat="1" ht="20.100000000000001" customHeight="1" x14ac:dyDescent="0.2">
      <c r="A30" s="18"/>
      <c r="B30" s="17"/>
      <c r="C30" s="16"/>
      <c r="D30" s="15"/>
      <c r="E30" s="15"/>
      <c r="F30" s="15"/>
      <c r="G30" s="14" t="s">
        <v>42</v>
      </c>
      <c r="H30" s="13">
        <v>1947754000</v>
      </c>
      <c r="I30" s="12">
        <f t="shared" si="0"/>
        <v>24.19868416329918</v>
      </c>
      <c r="J30" s="12">
        <f>K30</f>
        <v>18.444403759406988</v>
      </c>
      <c r="K30" s="12">
        <f t="shared" si="1"/>
        <v>18.444403759406988</v>
      </c>
      <c r="L30" s="12">
        <f t="shared" si="2"/>
        <v>4.4633030115425782</v>
      </c>
      <c r="M30" s="11">
        <v>359251612</v>
      </c>
      <c r="N30" s="12">
        <f t="shared" si="3"/>
        <v>4.4633030115425774</v>
      </c>
      <c r="O30" s="11">
        <f>H30-M30</f>
        <v>1588502388</v>
      </c>
      <c r="P30" s="11"/>
      <c r="Q30" s="11"/>
    </row>
    <row r="31" spans="1:17" s="29" customFormat="1" ht="20.100000000000001" customHeight="1" x14ac:dyDescent="0.2">
      <c r="A31" s="18"/>
      <c r="B31" s="17"/>
      <c r="C31" s="16"/>
      <c r="D31" s="15"/>
      <c r="E31" s="15"/>
      <c r="F31" s="15"/>
      <c r="G31" s="14" t="s">
        <v>43</v>
      </c>
      <c r="H31" s="13">
        <v>0</v>
      </c>
      <c r="I31" s="12">
        <f t="shared" si="0"/>
        <v>0</v>
      </c>
      <c r="J31" s="12">
        <v>0</v>
      </c>
      <c r="K31" s="12">
        <v>0</v>
      </c>
      <c r="L31" s="12">
        <f t="shared" si="2"/>
        <v>0</v>
      </c>
      <c r="M31" s="11">
        <v>0</v>
      </c>
      <c r="N31" s="12">
        <f t="shared" si="3"/>
        <v>0</v>
      </c>
      <c r="O31" s="11">
        <f t="shared" ref="O31:O35" si="8">H31-M31</f>
        <v>0</v>
      </c>
      <c r="P31" s="11"/>
      <c r="Q31" s="11"/>
    </row>
    <row r="32" spans="1:17" s="29" customFormat="1" ht="20.100000000000001" customHeight="1" x14ac:dyDescent="0.2">
      <c r="A32" s="18"/>
      <c r="B32" s="17"/>
      <c r="C32" s="16"/>
      <c r="D32" s="15"/>
      <c r="E32" s="15"/>
      <c r="F32" s="15"/>
      <c r="G32" s="14" t="s">
        <v>44</v>
      </c>
      <c r="H32" s="13">
        <v>239980000</v>
      </c>
      <c r="I32" s="12">
        <f t="shared" si="0"/>
        <v>2.9814854573568006</v>
      </c>
      <c r="J32" s="12">
        <f t="shared" ref="J32:J35" si="9">K32</f>
        <v>54.632886073839479</v>
      </c>
      <c r="K32" s="12">
        <f t="shared" si="1"/>
        <v>54.632886073839479</v>
      </c>
      <c r="L32" s="12">
        <f t="shared" si="2"/>
        <v>1.6288715532258327</v>
      </c>
      <c r="M32" s="11">
        <v>131108000</v>
      </c>
      <c r="N32" s="12">
        <f t="shared" si="3"/>
        <v>1.6288715532258329</v>
      </c>
      <c r="O32" s="11">
        <f t="shared" si="8"/>
        <v>108872000</v>
      </c>
      <c r="P32" s="11"/>
      <c r="Q32" s="11"/>
    </row>
    <row r="33" spans="1:17" s="29" customFormat="1" ht="31.5" customHeight="1" x14ac:dyDescent="0.2">
      <c r="A33" s="18"/>
      <c r="B33" s="17"/>
      <c r="C33" s="16"/>
      <c r="D33" s="15"/>
      <c r="E33" s="15"/>
      <c r="F33" s="15"/>
      <c r="G33" s="14" t="s">
        <v>45</v>
      </c>
      <c r="H33" s="13">
        <v>68040000</v>
      </c>
      <c r="I33" s="12">
        <f t="shared" si="0"/>
        <v>0.84532157062487179</v>
      </c>
      <c r="J33" s="12">
        <f t="shared" si="9"/>
        <v>50</v>
      </c>
      <c r="K33" s="12">
        <f t="shared" si="1"/>
        <v>50</v>
      </c>
      <c r="L33" s="12">
        <f t="shared" si="2"/>
        <v>0.42266078531243584</v>
      </c>
      <c r="M33" s="11">
        <v>34020000</v>
      </c>
      <c r="N33" s="12">
        <f t="shared" si="3"/>
        <v>0.42266078531243589</v>
      </c>
      <c r="O33" s="11">
        <f t="shared" si="8"/>
        <v>34020000</v>
      </c>
      <c r="P33" s="11"/>
      <c r="Q33" s="11"/>
    </row>
    <row r="34" spans="1:17" s="29" customFormat="1" ht="20.100000000000001" customHeight="1" x14ac:dyDescent="0.2">
      <c r="A34" s="18"/>
      <c r="B34" s="17"/>
      <c r="C34" s="16"/>
      <c r="D34" s="15"/>
      <c r="E34" s="15"/>
      <c r="F34" s="15"/>
      <c r="G34" s="14" t="s">
        <v>102</v>
      </c>
      <c r="H34" s="13">
        <v>21565000</v>
      </c>
      <c r="I34" s="12">
        <f t="shared" si="0"/>
        <v>0.26792121796774482</v>
      </c>
      <c r="J34" s="12">
        <f t="shared" si="9"/>
        <v>13.679573382796198</v>
      </c>
      <c r="K34" s="12">
        <f t="shared" si="1"/>
        <v>13.679573382796198</v>
      </c>
      <c r="L34" s="12">
        <f t="shared" si="2"/>
        <v>3.6650479619979005E-2</v>
      </c>
      <c r="M34" s="11">
        <v>2950000</v>
      </c>
      <c r="N34" s="12">
        <f t="shared" si="3"/>
        <v>3.6650479619979005E-2</v>
      </c>
      <c r="O34" s="11">
        <f t="shared" si="8"/>
        <v>18615000</v>
      </c>
      <c r="P34" s="11"/>
      <c r="Q34" s="11"/>
    </row>
    <row r="35" spans="1:17" s="29" customFormat="1" ht="34.5" customHeight="1" x14ac:dyDescent="0.2">
      <c r="A35" s="18"/>
      <c r="B35" s="17"/>
      <c r="C35" s="16"/>
      <c r="D35" s="15"/>
      <c r="E35" s="15"/>
      <c r="F35" s="15"/>
      <c r="G35" s="14" t="s">
        <v>47</v>
      </c>
      <c r="H35" s="13">
        <v>200000000</v>
      </c>
      <c r="I35" s="12">
        <f t="shared" si="0"/>
        <v>2.4847782793206106</v>
      </c>
      <c r="J35" s="12">
        <f t="shared" si="9"/>
        <v>47.950184999999998</v>
      </c>
      <c r="K35" s="12">
        <f t="shared" si="1"/>
        <v>47.950184999999998</v>
      </c>
      <c r="L35" s="12">
        <f t="shared" si="2"/>
        <v>1.1914557817740494</v>
      </c>
      <c r="M35" s="11">
        <v>95900370</v>
      </c>
      <c r="N35" s="12">
        <f t="shared" si="3"/>
        <v>1.1914557817740494</v>
      </c>
      <c r="O35" s="11">
        <f t="shared" si="8"/>
        <v>104099630</v>
      </c>
      <c r="P35" s="11"/>
      <c r="Q35" s="11"/>
    </row>
    <row r="36" spans="1:17" s="5" customFormat="1" ht="30.6" customHeight="1" x14ac:dyDescent="0.2">
      <c r="A36" s="24"/>
      <c r="B36" s="23"/>
      <c r="C36" s="22"/>
      <c r="D36" s="21"/>
      <c r="E36" s="21"/>
      <c r="F36" s="74" t="s">
        <v>48</v>
      </c>
      <c r="G36" s="75"/>
      <c r="H36" s="19">
        <f>SUM(H37)</f>
        <v>23308000</v>
      </c>
      <c r="I36" s="20">
        <f t="shared" si="0"/>
        <v>0.28957606067202396</v>
      </c>
      <c r="J36" s="20">
        <f>SUM(J37)</f>
        <v>100</v>
      </c>
      <c r="K36" s="20">
        <f t="shared" si="1"/>
        <v>100</v>
      </c>
      <c r="L36" s="20">
        <f t="shared" si="2"/>
        <v>0.28957606067202396</v>
      </c>
      <c r="M36" s="19">
        <f>SUM(M37)</f>
        <v>23308000</v>
      </c>
      <c r="N36" s="20">
        <f t="shared" si="3"/>
        <v>0.28957606067202396</v>
      </c>
      <c r="O36" s="19">
        <f>SUM(O37)</f>
        <v>0</v>
      </c>
      <c r="P36" s="19"/>
      <c r="Q36" s="19"/>
    </row>
    <row r="37" spans="1:17" s="10" customFormat="1" ht="20.100000000000001" customHeight="1" x14ac:dyDescent="0.2">
      <c r="A37" s="18"/>
      <c r="B37" s="17"/>
      <c r="C37" s="16"/>
      <c r="D37" s="15"/>
      <c r="E37" s="15"/>
      <c r="F37" s="15"/>
      <c r="G37" s="14" t="s">
        <v>49</v>
      </c>
      <c r="H37" s="28">
        <v>23308000</v>
      </c>
      <c r="I37" s="12">
        <f t="shared" si="0"/>
        <v>0.28957606067202396</v>
      </c>
      <c r="J37" s="12">
        <f>K37</f>
        <v>100</v>
      </c>
      <c r="K37" s="12">
        <f t="shared" si="1"/>
        <v>100</v>
      </c>
      <c r="L37" s="12">
        <f t="shared" si="2"/>
        <v>0.28957606067202396</v>
      </c>
      <c r="M37" s="11">
        <v>23308000</v>
      </c>
      <c r="N37" s="12">
        <f t="shared" si="3"/>
        <v>0.28957606067202396</v>
      </c>
      <c r="O37" s="11">
        <f>H37-M37</f>
        <v>0</v>
      </c>
      <c r="P37" s="11"/>
      <c r="Q37" s="11"/>
    </row>
    <row r="38" spans="1:17" s="5" customFormat="1" ht="34.5" customHeight="1" x14ac:dyDescent="0.2">
      <c r="A38" s="24"/>
      <c r="B38" s="23"/>
      <c r="C38" s="22"/>
      <c r="D38" s="21"/>
      <c r="E38" s="21"/>
      <c r="F38" s="74" t="s">
        <v>2</v>
      </c>
      <c r="G38" s="75"/>
      <c r="H38" s="26">
        <f>SUM(H39:H41)</f>
        <v>231417161</v>
      </c>
      <c r="I38" s="25">
        <f t="shared" si="0"/>
        <v>2.8751016755742032</v>
      </c>
      <c r="J38" s="25">
        <f>(J39*H39+J41*H41)/H38</f>
        <v>21.877763853476708</v>
      </c>
      <c r="K38" s="27">
        <f t="shared" si="1"/>
        <v>29.870709113054932</v>
      </c>
      <c r="L38" s="25">
        <f t="shared" si="2"/>
        <v>0.62900795512947627</v>
      </c>
      <c r="M38" s="26">
        <f>SUM(M39:M41)</f>
        <v>69125947</v>
      </c>
      <c r="N38" s="25">
        <f t="shared" si="3"/>
        <v>0.8588132582153386</v>
      </c>
      <c r="O38" s="26">
        <f>SUM(O39:O41)</f>
        <v>162291214</v>
      </c>
      <c r="P38" s="26"/>
      <c r="Q38" s="26"/>
    </row>
    <row r="39" spans="1:17" s="10" customFormat="1" ht="20.100000000000001" customHeight="1" x14ac:dyDescent="0.2">
      <c r="A39" s="18"/>
      <c r="B39" s="17"/>
      <c r="C39" s="16"/>
      <c r="D39" s="15"/>
      <c r="E39" s="15"/>
      <c r="F39" s="15"/>
      <c r="G39" s="14" t="s">
        <v>50</v>
      </c>
      <c r="H39" s="28">
        <v>16974800</v>
      </c>
      <c r="I39" s="12">
        <f t="shared" si="0"/>
        <v>0.21089307167905749</v>
      </c>
      <c r="J39" s="12">
        <f>K39</f>
        <v>31.870773146075358</v>
      </c>
      <c r="K39" s="12">
        <f t="shared" si="1"/>
        <v>31.870773146075358</v>
      </c>
      <c r="L39" s="12">
        <f t="shared" si="2"/>
        <v>6.7213252455622513E-2</v>
      </c>
      <c r="M39" s="11">
        <v>5410000</v>
      </c>
      <c r="N39" s="12">
        <f t="shared" si="3"/>
        <v>6.7213252455622513E-2</v>
      </c>
      <c r="O39" s="11">
        <f>H39-M39</f>
        <v>11564800</v>
      </c>
      <c r="P39" s="11"/>
      <c r="Q39" s="11"/>
    </row>
    <row r="40" spans="1:17" s="10" customFormat="1" ht="34.5" customHeight="1" x14ac:dyDescent="0.2">
      <c r="A40" s="18"/>
      <c r="B40" s="17"/>
      <c r="C40" s="16"/>
      <c r="D40" s="15"/>
      <c r="E40" s="15"/>
      <c r="F40" s="15"/>
      <c r="G40" s="14" t="s">
        <v>51</v>
      </c>
      <c r="H40" s="28">
        <v>49999761</v>
      </c>
      <c r="I40" s="12">
        <f t="shared" si="0"/>
        <v>0.6211916005201088</v>
      </c>
      <c r="J40" s="12">
        <f>K40</f>
        <v>36.994270832614582</v>
      </c>
      <c r="K40" s="12">
        <f t="shared" si="1"/>
        <v>36.994270832614582</v>
      </c>
      <c r="L40" s="12">
        <f t="shared" si="2"/>
        <v>0.22980530308586231</v>
      </c>
      <c r="M40" s="11">
        <v>18497047</v>
      </c>
      <c r="N40" s="12">
        <f t="shared" si="3"/>
        <v>0.22980530308586231</v>
      </c>
      <c r="O40" s="11">
        <f>H40-M40</f>
        <v>31502714</v>
      </c>
      <c r="P40" s="11"/>
      <c r="Q40" s="11"/>
    </row>
    <row r="41" spans="1:17" s="10" customFormat="1" ht="18.75" customHeight="1" x14ac:dyDescent="0.2">
      <c r="A41" s="18"/>
      <c r="B41" s="17"/>
      <c r="C41" s="16"/>
      <c r="D41" s="15"/>
      <c r="E41" s="15"/>
      <c r="F41" s="15"/>
      <c r="G41" s="14" t="s">
        <v>52</v>
      </c>
      <c r="H41" s="28">
        <v>164442600</v>
      </c>
      <c r="I41" s="12">
        <f t="shared" si="0"/>
        <v>2.043017003375037</v>
      </c>
      <c r="J41" s="12">
        <f>K41</f>
        <v>27.498288156475269</v>
      </c>
      <c r="K41" s="12">
        <f t="shared" si="1"/>
        <v>27.498288156475269</v>
      </c>
      <c r="L41" s="12">
        <f t="shared" si="2"/>
        <v>0.56179470267385379</v>
      </c>
      <c r="M41" s="11">
        <v>45218900</v>
      </c>
      <c r="N41" s="12">
        <f t="shared" si="3"/>
        <v>0.56179470267385379</v>
      </c>
      <c r="O41" s="11">
        <f>H41-M41</f>
        <v>119223700</v>
      </c>
      <c r="P41" s="11"/>
      <c r="Q41" s="11"/>
    </row>
    <row r="42" spans="1:17" s="5" customFormat="1" ht="33.75" customHeight="1" x14ac:dyDescent="0.2">
      <c r="A42" s="24"/>
      <c r="B42" s="23"/>
      <c r="C42" s="22"/>
      <c r="D42" s="21"/>
      <c r="E42" s="21"/>
      <c r="F42" s="74" t="s">
        <v>1</v>
      </c>
      <c r="G42" s="75"/>
      <c r="H42" s="26">
        <f>SUM(H43:H46)</f>
        <v>248873717</v>
      </c>
      <c r="I42" s="25">
        <f t="shared" si="0"/>
        <v>3.0919800314769228</v>
      </c>
      <c r="J42" s="25">
        <f>(J43*H43+J46*H46)/H42</f>
        <v>8.95032238378149</v>
      </c>
      <c r="K42" s="27">
        <f t="shared" si="1"/>
        <v>25.03157052940227</v>
      </c>
      <c r="L42" s="25">
        <f t="shared" si="2"/>
        <v>0.276742180859333</v>
      </c>
      <c r="M42" s="26">
        <f>SUM(M43:M46)</f>
        <v>62297000</v>
      </c>
      <c r="N42" s="25">
        <f t="shared" si="3"/>
        <v>0.77397116233418028</v>
      </c>
      <c r="O42" s="26">
        <f>SUM(O43:O46)</f>
        <v>186576717</v>
      </c>
      <c r="P42" s="26"/>
      <c r="Q42" s="26"/>
    </row>
    <row r="43" spans="1:17" s="10" customFormat="1" ht="54.75" customHeight="1" x14ac:dyDescent="0.2">
      <c r="A43" s="18"/>
      <c r="B43" s="17"/>
      <c r="C43" s="16"/>
      <c r="D43" s="15"/>
      <c r="E43" s="15"/>
      <c r="F43" s="15"/>
      <c r="G43" s="14" t="s">
        <v>53</v>
      </c>
      <c r="H43" s="13">
        <v>41615000</v>
      </c>
      <c r="I43" s="12">
        <f t="shared" si="0"/>
        <v>0.51702024046963602</v>
      </c>
      <c r="J43" s="12">
        <f>K43</f>
        <v>32.199927910609155</v>
      </c>
      <c r="K43" s="12">
        <f t="shared" si="1"/>
        <v>32.199927910609155</v>
      </c>
      <c r="L43" s="12">
        <f t="shared" si="2"/>
        <v>0.16648014471448089</v>
      </c>
      <c r="M43" s="11">
        <v>13400000</v>
      </c>
      <c r="N43" s="12">
        <f t="shared" si="3"/>
        <v>0.16648014471448092</v>
      </c>
      <c r="O43" s="11">
        <f>H43-M43</f>
        <v>28215000</v>
      </c>
      <c r="P43" s="11"/>
      <c r="Q43" s="11"/>
    </row>
    <row r="44" spans="1:17" s="10" customFormat="1" ht="57" customHeight="1" x14ac:dyDescent="0.2">
      <c r="A44" s="18"/>
      <c r="B44" s="17"/>
      <c r="C44" s="16"/>
      <c r="D44" s="15"/>
      <c r="E44" s="15"/>
      <c r="F44" s="15"/>
      <c r="G44" s="14" t="s">
        <v>54</v>
      </c>
      <c r="H44" s="13">
        <v>106019000</v>
      </c>
      <c r="I44" s="12">
        <f t="shared" si="0"/>
        <v>1.3171685419764589</v>
      </c>
      <c r="J44" s="12">
        <f t="shared" ref="J44:J45" si="10">K44</f>
        <v>22.595949782586139</v>
      </c>
      <c r="K44" s="12">
        <f t="shared" si="1"/>
        <v>22.595949782586139</v>
      </c>
      <c r="L44" s="12">
        <f t="shared" si="2"/>
        <v>0.29762674229702274</v>
      </c>
      <c r="M44" s="11">
        <v>23956000</v>
      </c>
      <c r="N44" s="12">
        <f t="shared" si="3"/>
        <v>0.29762674229702274</v>
      </c>
      <c r="O44" s="11">
        <f>H44-M44</f>
        <v>82063000</v>
      </c>
      <c r="P44" s="11"/>
      <c r="Q44" s="11"/>
    </row>
    <row r="45" spans="1:17" s="10" customFormat="1" ht="40.5" customHeight="1" x14ac:dyDescent="0.2">
      <c r="A45" s="18"/>
      <c r="B45" s="17"/>
      <c r="C45" s="16"/>
      <c r="D45" s="15"/>
      <c r="E45" s="15"/>
      <c r="F45" s="15"/>
      <c r="G45" s="14" t="s">
        <v>55</v>
      </c>
      <c r="H45" s="13">
        <v>39396717</v>
      </c>
      <c r="I45" s="12">
        <f t="shared" si="0"/>
        <v>0.48946053339070522</v>
      </c>
      <c r="J45" s="12">
        <f t="shared" si="10"/>
        <v>40.780047738495576</v>
      </c>
      <c r="K45" s="12">
        <f t="shared" si="1"/>
        <v>40.780047738495576</v>
      </c>
      <c r="L45" s="12">
        <f t="shared" si="2"/>
        <v>0.19960223917782466</v>
      </c>
      <c r="M45" s="11">
        <v>16066000</v>
      </c>
      <c r="N45" s="12">
        <f t="shared" si="3"/>
        <v>0.19960223917782463</v>
      </c>
      <c r="O45" s="11">
        <f>H45-M45</f>
        <v>23330717</v>
      </c>
      <c r="P45" s="11"/>
      <c r="Q45" s="11"/>
    </row>
    <row r="46" spans="1:17" s="10" customFormat="1" ht="48.75" customHeight="1" x14ac:dyDescent="0.2">
      <c r="A46" s="18"/>
      <c r="B46" s="17"/>
      <c r="C46" s="16"/>
      <c r="D46" s="15"/>
      <c r="E46" s="15"/>
      <c r="F46" s="15"/>
      <c r="G46" s="14" t="s">
        <v>56</v>
      </c>
      <c r="H46" s="13">
        <v>61843000</v>
      </c>
      <c r="I46" s="12">
        <f t="shared" si="0"/>
        <v>0.76833071564012256</v>
      </c>
      <c r="J46" s="12">
        <f>K46</f>
        <v>14.350856200378379</v>
      </c>
      <c r="K46" s="12">
        <f t="shared" si="1"/>
        <v>14.350856200378379</v>
      </c>
      <c r="L46" s="12">
        <f t="shared" si="2"/>
        <v>0.1102620361448521</v>
      </c>
      <c r="M46" s="13">
        <v>8875000</v>
      </c>
      <c r="N46" s="12">
        <f t="shared" si="3"/>
        <v>0.1102620361448521</v>
      </c>
      <c r="O46" s="11">
        <f>H46-M46</f>
        <v>52968000</v>
      </c>
      <c r="P46" s="11"/>
      <c r="Q46" s="11"/>
    </row>
    <row r="47" spans="1:17" s="5" customFormat="1" ht="6" customHeight="1" x14ac:dyDescent="0.2">
      <c r="A47" s="24"/>
      <c r="B47" s="23"/>
      <c r="C47" s="22"/>
      <c r="D47" s="21"/>
      <c r="E47" s="21"/>
      <c r="F47" s="74"/>
      <c r="G47" s="75"/>
      <c r="H47" s="26"/>
      <c r="I47" s="26"/>
      <c r="J47" s="26"/>
      <c r="K47" s="26"/>
      <c r="L47" s="26"/>
      <c r="M47" s="26"/>
      <c r="N47" s="26"/>
      <c r="O47" s="26"/>
      <c r="P47" s="26"/>
      <c r="Q47" s="26"/>
    </row>
    <row r="48" spans="1:17" s="5" customFormat="1" ht="17.25" customHeight="1" x14ac:dyDescent="0.2">
      <c r="A48" s="24"/>
      <c r="B48" s="23"/>
      <c r="C48" s="22">
        <v>2</v>
      </c>
      <c r="D48" s="21"/>
      <c r="E48" s="74" t="s">
        <v>57</v>
      </c>
      <c r="F48" s="74"/>
      <c r="G48" s="75"/>
      <c r="H48" s="19">
        <f>H49</f>
        <v>1263291000</v>
      </c>
      <c r="I48" s="20">
        <f t="shared" ref="I48:I71" si="11">H48/$H$92*100</f>
        <v>15.694990186306065</v>
      </c>
      <c r="J48" s="20">
        <f>(J49*H49+J56*H56+J61*H61+J72*H72)/H48</f>
        <v>71.373169681411483</v>
      </c>
      <c r="K48" s="20">
        <f t="shared" si="1"/>
        <v>50.052806518846403</v>
      </c>
      <c r="L48" s="20">
        <f t="shared" ref="L48:L57" si="12">J48*H48/$H$92</f>
        <v>11.202011977153109</v>
      </c>
      <c r="M48" s="70">
        <f>M49</f>
        <v>632312600</v>
      </c>
      <c r="N48" s="20">
        <f t="shared" ref="N48:N71" si="13">M48/$H$92*100</f>
        <v>7.8557830711037075</v>
      </c>
      <c r="O48" s="19">
        <f>H48-M48</f>
        <v>630978400</v>
      </c>
      <c r="P48" s="19"/>
      <c r="Q48" s="19"/>
    </row>
    <row r="49" spans="1:17" s="5" customFormat="1" ht="26.25" customHeight="1" x14ac:dyDescent="0.2">
      <c r="A49" s="24"/>
      <c r="B49" s="23"/>
      <c r="C49" s="22"/>
      <c r="D49" s="21"/>
      <c r="E49" s="21"/>
      <c r="F49" s="74" t="s">
        <v>58</v>
      </c>
      <c r="G49" s="75"/>
      <c r="H49" s="19">
        <f>SUM(H50:H55)</f>
        <v>1263291000</v>
      </c>
      <c r="I49" s="25">
        <f t="shared" si="11"/>
        <v>15.694990186306065</v>
      </c>
      <c r="J49" s="25">
        <f>(J50*H50+J51*H51+J52*H52+J53*H53+J54*H54+J55*H55)/H49</f>
        <v>50.05280651884641</v>
      </c>
      <c r="K49" s="20">
        <f t="shared" si="1"/>
        <v>50.052806518846403</v>
      </c>
      <c r="L49" s="25">
        <f t="shared" si="12"/>
        <v>7.8557830711037067</v>
      </c>
      <c r="M49" s="19">
        <f>SUM(M50:M55)</f>
        <v>632312600</v>
      </c>
      <c r="N49" s="25">
        <f t="shared" si="13"/>
        <v>7.8557830711037075</v>
      </c>
      <c r="O49" s="19">
        <f>SUM(O50:O55)</f>
        <v>630978400</v>
      </c>
      <c r="P49" s="19"/>
      <c r="Q49" s="19"/>
    </row>
    <row r="50" spans="1:17" s="10" customFormat="1" ht="20.25" customHeight="1" x14ac:dyDescent="0.2">
      <c r="A50" s="18"/>
      <c r="B50" s="17"/>
      <c r="C50" s="16"/>
      <c r="D50" s="15"/>
      <c r="E50" s="15"/>
      <c r="F50" s="15"/>
      <c r="G50" s="14" t="s">
        <v>59</v>
      </c>
      <c r="H50" s="13">
        <v>7587000</v>
      </c>
      <c r="I50" s="12">
        <f t="shared" si="11"/>
        <v>9.4260064026027351E-2</v>
      </c>
      <c r="J50" s="12">
        <f t="shared" ref="J50:J55" si="14">K50</f>
        <v>28.996968498747862</v>
      </c>
      <c r="K50" s="12">
        <f t="shared" si="1"/>
        <v>28.996968498747862</v>
      </c>
      <c r="L50" s="12">
        <f t="shared" si="12"/>
        <v>2.7332561072526719E-2</v>
      </c>
      <c r="M50" s="11">
        <v>2200000</v>
      </c>
      <c r="N50" s="12">
        <f t="shared" si="13"/>
        <v>2.7332561072526716E-2</v>
      </c>
      <c r="O50" s="11">
        <f t="shared" ref="O50:O55" si="15">H50-M50</f>
        <v>5387000</v>
      </c>
      <c r="P50" s="11"/>
      <c r="Q50" s="11"/>
    </row>
    <row r="51" spans="1:17" s="10" customFormat="1" ht="28.5" customHeight="1" x14ac:dyDescent="0.2">
      <c r="A51" s="18"/>
      <c r="B51" s="17"/>
      <c r="C51" s="16"/>
      <c r="D51" s="15"/>
      <c r="E51" s="15"/>
      <c r="F51" s="15"/>
      <c r="G51" s="14" t="s">
        <v>60</v>
      </c>
      <c r="H51" s="13">
        <v>24200000</v>
      </c>
      <c r="I51" s="12">
        <f t="shared" si="11"/>
        <v>0.30065817179779386</v>
      </c>
      <c r="J51" s="12">
        <f t="shared" si="14"/>
        <v>19.834710743801654</v>
      </c>
      <c r="K51" s="12">
        <f t="shared" si="1"/>
        <v>19.834710743801654</v>
      </c>
      <c r="L51" s="12">
        <f t="shared" si="12"/>
        <v>5.9634678703694655E-2</v>
      </c>
      <c r="M51" s="11">
        <v>4800000</v>
      </c>
      <c r="N51" s="12">
        <f t="shared" si="13"/>
        <v>5.9634678703694648E-2</v>
      </c>
      <c r="O51" s="11">
        <f t="shared" si="15"/>
        <v>19400000</v>
      </c>
      <c r="P51" s="11"/>
      <c r="Q51" s="11"/>
    </row>
    <row r="52" spans="1:17" s="10" customFormat="1" ht="15.75" customHeight="1" x14ac:dyDescent="0.2">
      <c r="A52" s="18"/>
      <c r="B52" s="17"/>
      <c r="C52" s="16"/>
      <c r="D52" s="15"/>
      <c r="E52" s="15"/>
      <c r="F52" s="15"/>
      <c r="G52" s="14" t="s">
        <v>61</v>
      </c>
      <c r="H52" s="13">
        <v>867500000</v>
      </c>
      <c r="I52" s="12">
        <f t="shared" si="11"/>
        <v>10.777725786553148</v>
      </c>
      <c r="J52" s="12">
        <f t="shared" si="14"/>
        <v>40.247838616714695</v>
      </c>
      <c r="K52" s="12">
        <f t="shared" si="1"/>
        <v>40.247838616714695</v>
      </c>
      <c r="L52" s="12">
        <f t="shared" si="12"/>
        <v>4.3378016811239553</v>
      </c>
      <c r="M52" s="11">
        <v>349150000</v>
      </c>
      <c r="N52" s="12">
        <f t="shared" si="13"/>
        <v>4.3378016811239561</v>
      </c>
      <c r="O52" s="11">
        <f t="shared" si="15"/>
        <v>518350000</v>
      </c>
      <c r="P52" s="11"/>
      <c r="Q52" s="11"/>
    </row>
    <row r="53" spans="1:17" s="10" customFormat="1" ht="17.25" customHeight="1" x14ac:dyDescent="0.2">
      <c r="A53" s="18"/>
      <c r="B53" s="17"/>
      <c r="C53" s="16"/>
      <c r="D53" s="15"/>
      <c r="E53" s="15"/>
      <c r="F53" s="15"/>
      <c r="G53" s="14" t="s">
        <v>62</v>
      </c>
      <c r="H53" s="13">
        <v>293004000</v>
      </c>
      <c r="I53" s="12">
        <f t="shared" si="11"/>
        <v>3.6402498747702809</v>
      </c>
      <c r="J53" s="12">
        <f t="shared" si="14"/>
        <v>86.19766283054156</v>
      </c>
      <c r="K53" s="12">
        <f t="shared" si="1"/>
        <v>86.19766283054156</v>
      </c>
      <c r="L53" s="12">
        <f t="shared" si="12"/>
        <v>3.1378103132436981</v>
      </c>
      <c r="M53" s="11">
        <v>252562600</v>
      </c>
      <c r="N53" s="12">
        <f t="shared" si="13"/>
        <v>3.1378103132436981</v>
      </c>
      <c r="O53" s="11">
        <f t="shared" si="15"/>
        <v>40441400</v>
      </c>
      <c r="P53" s="11"/>
      <c r="Q53" s="11"/>
    </row>
    <row r="54" spans="1:17" s="10" customFormat="1" x14ac:dyDescent="0.2">
      <c r="A54" s="18"/>
      <c r="B54" s="17"/>
      <c r="C54" s="16"/>
      <c r="D54" s="15"/>
      <c r="E54" s="15"/>
      <c r="F54" s="15"/>
      <c r="G54" s="14" t="s">
        <v>63</v>
      </c>
      <c r="H54" s="13">
        <v>45000000</v>
      </c>
      <c r="I54" s="12">
        <f t="shared" si="11"/>
        <v>0.5590751128471374</v>
      </c>
      <c r="J54" s="12">
        <f t="shared" si="14"/>
        <v>45.333333333333329</v>
      </c>
      <c r="K54" s="12">
        <f t="shared" si="1"/>
        <v>45.333333333333329</v>
      </c>
      <c r="L54" s="12">
        <f t="shared" si="12"/>
        <v>0.25344738449070225</v>
      </c>
      <c r="M54" s="11">
        <v>20400000</v>
      </c>
      <c r="N54" s="12">
        <f t="shared" si="13"/>
        <v>0.25344738449070225</v>
      </c>
      <c r="O54" s="11">
        <f t="shared" si="15"/>
        <v>24600000</v>
      </c>
      <c r="P54" s="11"/>
      <c r="Q54" s="11"/>
    </row>
    <row r="55" spans="1:17" s="10" customFormat="1" ht="20.100000000000001" customHeight="1" x14ac:dyDescent="0.2">
      <c r="A55" s="18"/>
      <c r="B55" s="17"/>
      <c r="C55" s="16"/>
      <c r="D55" s="15"/>
      <c r="E55" s="15"/>
      <c r="F55" s="15"/>
      <c r="G55" s="14" t="s">
        <v>64</v>
      </c>
      <c r="H55" s="13">
        <v>26000000</v>
      </c>
      <c r="I55" s="12">
        <f t="shared" si="11"/>
        <v>0.32302117631167937</v>
      </c>
      <c r="J55" s="12">
        <f t="shared" si="14"/>
        <v>12.307692307692308</v>
      </c>
      <c r="K55" s="12">
        <f t="shared" si="1"/>
        <v>12.307692307692308</v>
      </c>
      <c r="L55" s="12">
        <f t="shared" si="12"/>
        <v>3.9756452469129767E-2</v>
      </c>
      <c r="M55" s="11">
        <v>3200000</v>
      </c>
      <c r="N55" s="12">
        <f t="shared" si="13"/>
        <v>3.9756452469129767E-2</v>
      </c>
      <c r="O55" s="11">
        <f t="shared" si="15"/>
        <v>22800000</v>
      </c>
      <c r="P55" s="11"/>
      <c r="Q55" s="11"/>
    </row>
    <row r="56" spans="1:17" s="5" customFormat="1" ht="20.100000000000001" customHeight="1" x14ac:dyDescent="0.2">
      <c r="A56" s="24"/>
      <c r="B56" s="23"/>
      <c r="C56" s="22">
        <v>3</v>
      </c>
      <c r="D56" s="21"/>
      <c r="E56" s="77" t="s">
        <v>65</v>
      </c>
      <c r="F56" s="77"/>
      <c r="G56" s="78"/>
      <c r="H56" s="19">
        <f>H57+H61</f>
        <v>632856400</v>
      </c>
      <c r="I56" s="25">
        <f t="shared" si="11"/>
        <v>7.8625391832451808</v>
      </c>
      <c r="J56" s="25">
        <f>(J57*H57+J59*H59+J60*H60)/H56</f>
        <v>2.5833664635452847</v>
      </c>
      <c r="K56" s="20">
        <f t="shared" si="1"/>
        <v>46.236433889267772</v>
      </c>
      <c r="L56" s="25">
        <f t="shared" si="12"/>
        <v>0.20311820044306331</v>
      </c>
      <c r="M56" s="70">
        <f>M57+M61</f>
        <v>292610231</v>
      </c>
      <c r="N56" s="25">
        <f t="shared" si="13"/>
        <v>3.6353577314789316</v>
      </c>
      <c r="O56" s="19">
        <f>O57+O61</f>
        <v>340246169</v>
      </c>
      <c r="P56" s="19"/>
      <c r="Q56" s="19"/>
    </row>
    <row r="57" spans="1:17" s="10" customFormat="1" ht="70.5" customHeight="1" x14ac:dyDescent="0.2">
      <c r="A57" s="18"/>
      <c r="B57" s="17"/>
      <c r="C57" s="16"/>
      <c r="D57" s="15"/>
      <c r="E57" s="15"/>
      <c r="F57" s="77" t="s">
        <v>66</v>
      </c>
      <c r="G57" s="78"/>
      <c r="H57" s="19">
        <f>SUM(H58:H60)</f>
        <v>56778000</v>
      </c>
      <c r="I57" s="57">
        <f t="shared" si="11"/>
        <v>0.70540370571632816</v>
      </c>
      <c r="J57" s="57">
        <f t="shared" ref="J57:J60" si="16">K57</f>
        <v>15.215400331114164</v>
      </c>
      <c r="K57" s="57">
        <f t="shared" si="1"/>
        <v>15.215400331114164</v>
      </c>
      <c r="L57" s="57">
        <f t="shared" si="12"/>
        <v>0.10732999777525377</v>
      </c>
      <c r="M57" s="19">
        <f>SUM(M58:M60)</f>
        <v>8639000</v>
      </c>
      <c r="N57" s="57">
        <f t="shared" si="13"/>
        <v>0.10732999777525376</v>
      </c>
      <c r="O57" s="32">
        <f t="shared" ref="O57:O60" si="17">H57-M57</f>
        <v>48139000</v>
      </c>
      <c r="P57" s="11"/>
      <c r="Q57" s="11"/>
    </row>
    <row r="58" spans="1:17" s="10" customFormat="1" ht="33" customHeight="1" x14ac:dyDescent="0.2">
      <c r="A58" s="18"/>
      <c r="B58" s="17"/>
      <c r="C58" s="16"/>
      <c r="D58" s="15"/>
      <c r="E58" s="15"/>
      <c r="F58" s="15"/>
      <c r="G58" s="14" t="s">
        <v>67</v>
      </c>
      <c r="H58" s="13">
        <v>27329000</v>
      </c>
      <c r="I58" s="12">
        <f t="shared" si="11"/>
        <v>0.33953252797776479</v>
      </c>
      <c r="J58" s="12">
        <f t="shared" si="16"/>
        <v>3.3993194042958033</v>
      </c>
      <c r="K58" s="12">
        <f t="shared" si="1"/>
        <v>3.3993194042958033</v>
      </c>
      <c r="L58" s="12"/>
      <c r="M58" s="11">
        <v>929000</v>
      </c>
      <c r="N58" s="12">
        <f t="shared" si="13"/>
        <v>1.1541795107444236E-2</v>
      </c>
      <c r="O58" s="11">
        <f t="shared" si="17"/>
        <v>26400000</v>
      </c>
      <c r="P58" s="11"/>
      <c r="Q58" s="11"/>
    </row>
    <row r="59" spans="1:17" s="10" customFormat="1" ht="66.75" customHeight="1" x14ac:dyDescent="0.2">
      <c r="A59" s="18"/>
      <c r="B59" s="17"/>
      <c r="C59" s="16"/>
      <c r="D59" s="15"/>
      <c r="E59" s="15"/>
      <c r="F59" s="15"/>
      <c r="G59" s="14" t="s">
        <v>68</v>
      </c>
      <c r="H59" s="13">
        <v>16000000</v>
      </c>
      <c r="I59" s="12">
        <f t="shared" si="11"/>
        <v>0.19878226234564886</v>
      </c>
      <c r="J59" s="12">
        <f t="shared" si="16"/>
        <v>32.5</v>
      </c>
      <c r="K59" s="12">
        <f t="shared" si="1"/>
        <v>32.5</v>
      </c>
      <c r="L59" s="12">
        <f t="shared" ref="L59:L71" si="18">J59*H59/$H$92</f>
        <v>6.4604235262335871E-2</v>
      </c>
      <c r="M59" s="11">
        <v>5200000</v>
      </c>
      <c r="N59" s="12">
        <f t="shared" si="13"/>
        <v>6.4604235262335871E-2</v>
      </c>
      <c r="O59" s="11">
        <f t="shared" si="17"/>
        <v>10800000</v>
      </c>
      <c r="P59" s="11"/>
      <c r="Q59" s="11"/>
    </row>
    <row r="60" spans="1:17" s="10" customFormat="1" ht="33.75" customHeight="1" x14ac:dyDescent="0.2">
      <c r="A60" s="18"/>
      <c r="B60" s="17"/>
      <c r="C60" s="16"/>
      <c r="D60" s="15"/>
      <c r="E60" s="15"/>
      <c r="F60" s="15"/>
      <c r="G60" s="14" t="s">
        <v>69</v>
      </c>
      <c r="H60" s="13">
        <v>13449000</v>
      </c>
      <c r="I60" s="12">
        <f t="shared" si="11"/>
        <v>0.16708891539291446</v>
      </c>
      <c r="J60" s="12">
        <f t="shared" si="16"/>
        <v>18.663097628076436</v>
      </c>
      <c r="K60" s="12">
        <f t="shared" si="1"/>
        <v>18.663097628076436</v>
      </c>
      <c r="L60" s="12">
        <f t="shared" si="18"/>
        <v>3.1183967405473658E-2</v>
      </c>
      <c r="M60" s="11">
        <v>2510000</v>
      </c>
      <c r="N60" s="12">
        <f t="shared" si="13"/>
        <v>3.1183967405473662E-2</v>
      </c>
      <c r="O60" s="11">
        <f t="shared" si="17"/>
        <v>10939000</v>
      </c>
      <c r="P60" s="11"/>
      <c r="Q60" s="11"/>
    </row>
    <row r="61" spans="1:17" s="5" customFormat="1" ht="30" customHeight="1" x14ac:dyDescent="0.2">
      <c r="A61" s="24"/>
      <c r="B61" s="23"/>
      <c r="C61" s="22"/>
      <c r="D61" s="21"/>
      <c r="E61" s="21"/>
      <c r="F61" s="74" t="s">
        <v>70</v>
      </c>
      <c r="G61" s="75"/>
      <c r="H61" s="19">
        <f>SUM(H62:H71)</f>
        <v>576078400</v>
      </c>
      <c r="I61" s="25">
        <f t="shared" si="11"/>
        <v>7.1571354775288514</v>
      </c>
      <c r="J61" s="25">
        <f>(J62*H62+J63*H63+J64*H64+J65*H65+J66*H66+J67*H67+J68*H68+J71*H71)/H61</f>
        <v>43.915763722437781</v>
      </c>
      <c r="K61" s="20">
        <f t="shared" si="1"/>
        <v>49.293851496601853</v>
      </c>
      <c r="L61" s="25">
        <f t="shared" si="18"/>
        <v>3.1431107056063392</v>
      </c>
      <c r="M61" s="19">
        <f>SUM(M62:M71)</f>
        <v>283971231</v>
      </c>
      <c r="N61" s="25">
        <f t="shared" si="13"/>
        <v>3.5280277337036781</v>
      </c>
      <c r="O61" s="19">
        <f>SUM(O62:O71)</f>
        <v>292107169</v>
      </c>
      <c r="P61" s="19"/>
      <c r="Q61" s="19"/>
    </row>
    <row r="62" spans="1:17" s="10" customFormat="1" ht="33" customHeight="1" x14ac:dyDescent="0.2">
      <c r="A62" s="18"/>
      <c r="B62" s="17"/>
      <c r="C62" s="16"/>
      <c r="D62" s="15"/>
      <c r="E62" s="15"/>
      <c r="F62" s="15"/>
      <c r="G62" s="14" t="s">
        <v>71</v>
      </c>
      <c r="H62" s="13">
        <v>175297000</v>
      </c>
      <c r="I62" s="12">
        <f t="shared" si="11"/>
        <v>2.177870890150325</v>
      </c>
      <c r="J62" s="12">
        <f t="shared" ref="J62:J71" si="19">K62</f>
        <v>96.987056253101883</v>
      </c>
      <c r="K62" s="12">
        <f t="shared" si="1"/>
        <v>96.987056253101883</v>
      </c>
      <c r="L62" s="12">
        <f t="shared" si="18"/>
        <v>2.1122528653500265</v>
      </c>
      <c r="M62" s="11">
        <v>170015400</v>
      </c>
      <c r="N62" s="12">
        <f t="shared" si="13"/>
        <v>2.1122528653500265</v>
      </c>
      <c r="O62" s="11">
        <f t="shared" ref="O62:O71" si="20">H62-M62</f>
        <v>5281600</v>
      </c>
      <c r="P62" s="11"/>
      <c r="Q62" s="11"/>
    </row>
    <row r="63" spans="1:17" s="10" customFormat="1" ht="33.75" customHeight="1" x14ac:dyDescent="0.2">
      <c r="A63" s="18"/>
      <c r="B63" s="17"/>
      <c r="C63" s="16"/>
      <c r="D63" s="15"/>
      <c r="E63" s="15"/>
      <c r="F63" s="15"/>
      <c r="G63" s="14" t="s">
        <v>72</v>
      </c>
      <c r="H63" s="13">
        <v>18504000</v>
      </c>
      <c r="I63" s="12">
        <f t="shared" si="11"/>
        <v>0.22989168640274288</v>
      </c>
      <c r="J63" s="12">
        <f t="shared" si="19"/>
        <v>33.306312148724601</v>
      </c>
      <c r="K63" s="12">
        <f t="shared" si="1"/>
        <v>33.306312148724601</v>
      </c>
      <c r="L63" s="12">
        <f t="shared" si="18"/>
        <v>7.6568442677264606E-2</v>
      </c>
      <c r="M63" s="11">
        <v>6163000</v>
      </c>
      <c r="N63" s="12">
        <f t="shared" si="13"/>
        <v>7.6568442677264606E-2</v>
      </c>
      <c r="O63" s="11">
        <f t="shared" si="20"/>
        <v>12341000</v>
      </c>
      <c r="P63" s="11"/>
      <c r="Q63" s="11"/>
    </row>
    <row r="64" spans="1:17" s="10" customFormat="1" ht="20.25" customHeight="1" x14ac:dyDescent="0.2">
      <c r="A64" s="18"/>
      <c r="B64" s="17"/>
      <c r="C64" s="16"/>
      <c r="D64" s="15"/>
      <c r="E64" s="15"/>
      <c r="F64" s="15"/>
      <c r="G64" s="14" t="s">
        <v>73</v>
      </c>
      <c r="H64" s="13">
        <v>730000</v>
      </c>
      <c r="I64" s="12">
        <f t="shared" si="11"/>
        <v>9.0694407195202279E-3</v>
      </c>
      <c r="J64" s="12">
        <f t="shared" si="19"/>
        <v>0</v>
      </c>
      <c r="K64" s="12">
        <f t="shared" si="1"/>
        <v>0</v>
      </c>
      <c r="L64" s="12">
        <f t="shared" si="18"/>
        <v>0</v>
      </c>
      <c r="M64" s="11">
        <v>0</v>
      </c>
      <c r="N64" s="12">
        <f t="shared" si="13"/>
        <v>0</v>
      </c>
      <c r="O64" s="11">
        <f t="shared" si="20"/>
        <v>730000</v>
      </c>
      <c r="P64" s="11"/>
      <c r="Q64" s="11"/>
    </row>
    <row r="65" spans="1:17" s="10" customFormat="1" ht="29.25" customHeight="1" x14ac:dyDescent="0.2">
      <c r="A65" s="18"/>
      <c r="B65" s="17"/>
      <c r="C65" s="16"/>
      <c r="D65" s="15"/>
      <c r="E65" s="15"/>
      <c r="F65" s="15"/>
      <c r="G65" s="14" t="s">
        <v>103</v>
      </c>
      <c r="H65" s="13">
        <v>155071000</v>
      </c>
      <c r="I65" s="12">
        <f t="shared" si="11"/>
        <v>1.9265852627626319</v>
      </c>
      <c r="J65" s="12">
        <f t="shared" si="19"/>
        <v>37.300481069961499</v>
      </c>
      <c r="K65" s="12">
        <f t="shared" si="1"/>
        <v>37.300481069961499</v>
      </c>
      <c r="L65" s="12">
        <f t="shared" si="18"/>
        <v>0.71862557123344362</v>
      </c>
      <c r="M65" s="11">
        <v>57842229</v>
      </c>
      <c r="N65" s="12">
        <f t="shared" si="13"/>
        <v>0.71862557123344351</v>
      </c>
      <c r="O65" s="11">
        <f t="shared" si="20"/>
        <v>97228771</v>
      </c>
      <c r="P65" s="11"/>
      <c r="Q65" s="11"/>
    </row>
    <row r="66" spans="1:17" s="10" customFormat="1" ht="16.5" customHeight="1" x14ac:dyDescent="0.2">
      <c r="A66" s="18"/>
      <c r="B66" s="17"/>
      <c r="C66" s="16"/>
      <c r="D66" s="15"/>
      <c r="E66" s="15"/>
      <c r="F66" s="15"/>
      <c r="G66" s="14" t="s">
        <v>74</v>
      </c>
      <c r="H66" s="13">
        <v>43625000</v>
      </c>
      <c r="I66" s="12">
        <f t="shared" si="11"/>
        <v>0.54199226217680807</v>
      </c>
      <c r="J66" s="12">
        <f t="shared" si="19"/>
        <v>8.026590257879656</v>
      </c>
      <c r="K66" s="12">
        <f t="shared" si="1"/>
        <v>8.026590257879656</v>
      </c>
      <c r="L66" s="12">
        <f t="shared" si="18"/>
        <v>4.350349811434525E-2</v>
      </c>
      <c r="M66" s="11">
        <v>3501600</v>
      </c>
      <c r="N66" s="12">
        <f t="shared" si="13"/>
        <v>4.3503498114345243E-2</v>
      </c>
      <c r="O66" s="11">
        <f t="shared" si="20"/>
        <v>40123400</v>
      </c>
      <c r="P66" s="11"/>
      <c r="Q66" s="11"/>
    </row>
    <row r="67" spans="1:17" s="10" customFormat="1" ht="31.5" customHeight="1" x14ac:dyDescent="0.2">
      <c r="A67" s="18"/>
      <c r="B67" s="17"/>
      <c r="C67" s="16"/>
      <c r="D67" s="15"/>
      <c r="E67" s="15"/>
      <c r="F67" s="15"/>
      <c r="G67" s="14" t="s">
        <v>75</v>
      </c>
      <c r="H67" s="13">
        <v>58737000</v>
      </c>
      <c r="I67" s="12">
        <f t="shared" si="11"/>
        <v>0.72974210896227343</v>
      </c>
      <c r="J67" s="12">
        <f t="shared" si="19"/>
        <v>9.8745254269029754</v>
      </c>
      <c r="K67" s="12">
        <f t="shared" si="1"/>
        <v>9.8745254269029754</v>
      </c>
      <c r="L67" s="12">
        <f t="shared" si="18"/>
        <v>7.2058570100297717E-2</v>
      </c>
      <c r="M67" s="11">
        <v>5800000</v>
      </c>
      <c r="N67" s="12">
        <f t="shared" si="13"/>
        <v>7.2058570100297703E-2</v>
      </c>
      <c r="O67" s="11">
        <f t="shared" si="20"/>
        <v>52937000</v>
      </c>
      <c r="P67" s="11"/>
      <c r="Q67" s="11"/>
    </row>
    <row r="68" spans="1:17" s="10" customFormat="1" ht="36" customHeight="1" x14ac:dyDescent="0.2">
      <c r="A68" s="18"/>
      <c r="B68" s="17"/>
      <c r="C68" s="16"/>
      <c r="D68" s="15"/>
      <c r="E68" s="15"/>
      <c r="F68" s="15"/>
      <c r="G68" s="14" t="s">
        <v>76</v>
      </c>
      <c r="H68" s="13">
        <v>765000</v>
      </c>
      <c r="I68" s="12">
        <f t="shared" si="11"/>
        <v>9.5042769184013349E-3</v>
      </c>
      <c r="J68" s="12">
        <f t="shared" si="19"/>
        <v>0</v>
      </c>
      <c r="K68" s="12">
        <f t="shared" si="1"/>
        <v>0</v>
      </c>
      <c r="L68" s="12">
        <f t="shared" si="18"/>
        <v>0</v>
      </c>
      <c r="M68" s="11">
        <v>0</v>
      </c>
      <c r="N68" s="12">
        <f t="shared" si="13"/>
        <v>0</v>
      </c>
      <c r="O68" s="11">
        <f t="shared" si="20"/>
        <v>765000</v>
      </c>
      <c r="P68" s="11"/>
      <c r="Q68" s="11"/>
    </row>
    <row r="69" spans="1:17" s="10" customFormat="1" ht="46.5" customHeight="1" x14ac:dyDescent="0.2">
      <c r="A69" s="18"/>
      <c r="B69" s="17"/>
      <c r="C69" s="16"/>
      <c r="D69" s="15"/>
      <c r="E69" s="15"/>
      <c r="F69" s="15"/>
      <c r="G69" s="14" t="s">
        <v>77</v>
      </c>
      <c r="H69" s="13">
        <v>53678400</v>
      </c>
      <c r="I69" s="12">
        <f t="shared" si="11"/>
        <v>0.66689461194341726</v>
      </c>
      <c r="J69" s="12">
        <f t="shared" si="19"/>
        <v>57.717819458106057</v>
      </c>
      <c r="K69" s="12">
        <f t="shared" si="1"/>
        <v>57.717819458106057</v>
      </c>
      <c r="L69" s="12">
        <f t="shared" si="18"/>
        <v>0.38491702809733858</v>
      </c>
      <c r="M69" s="11">
        <v>30982002</v>
      </c>
      <c r="N69" s="12">
        <f t="shared" si="13"/>
        <v>0.38491702809733852</v>
      </c>
      <c r="O69" s="11">
        <f t="shared" si="20"/>
        <v>22696398</v>
      </c>
      <c r="P69" s="11"/>
      <c r="Q69" s="11"/>
    </row>
    <row r="70" spans="1:17" s="10" customFormat="1" ht="33" customHeight="1" x14ac:dyDescent="0.2">
      <c r="A70" s="18"/>
      <c r="B70" s="17"/>
      <c r="C70" s="16"/>
      <c r="D70" s="15"/>
      <c r="E70" s="15"/>
      <c r="F70" s="15"/>
      <c r="G70" s="14" t="s">
        <v>78</v>
      </c>
      <c r="H70" s="13">
        <v>39547000</v>
      </c>
      <c r="I70" s="12">
        <f t="shared" si="11"/>
        <v>0.49132763306146088</v>
      </c>
      <c r="J70" s="12">
        <f t="shared" si="19"/>
        <v>0</v>
      </c>
      <c r="K70" s="12">
        <f t="shared" si="1"/>
        <v>0</v>
      </c>
      <c r="L70" s="12">
        <f t="shared" si="18"/>
        <v>0</v>
      </c>
      <c r="M70" s="11">
        <v>0</v>
      </c>
      <c r="N70" s="12">
        <f t="shared" si="13"/>
        <v>0</v>
      </c>
      <c r="O70" s="11">
        <f t="shared" si="20"/>
        <v>39547000</v>
      </c>
      <c r="P70" s="11"/>
      <c r="Q70" s="11"/>
    </row>
    <row r="71" spans="1:17" s="10" customFormat="1" ht="30" customHeight="1" x14ac:dyDescent="0.2">
      <c r="A71" s="18"/>
      <c r="B71" s="17"/>
      <c r="C71" s="16"/>
      <c r="D71" s="15"/>
      <c r="E71" s="15"/>
      <c r="F71" s="15"/>
      <c r="G71" s="14" t="s">
        <v>79</v>
      </c>
      <c r="H71" s="13">
        <v>30124000</v>
      </c>
      <c r="I71" s="12">
        <f t="shared" si="11"/>
        <v>0.37425730443127037</v>
      </c>
      <c r="J71" s="12">
        <f t="shared" si="19"/>
        <v>32.090691807196919</v>
      </c>
      <c r="K71" s="12">
        <f t="shared" si="1"/>
        <v>32.090691807196919</v>
      </c>
      <c r="L71" s="12">
        <f t="shared" si="18"/>
        <v>0.1201017581309617</v>
      </c>
      <c r="M71" s="11">
        <v>9667000</v>
      </c>
      <c r="N71" s="12">
        <f t="shared" si="13"/>
        <v>0.12010175813096169</v>
      </c>
      <c r="O71" s="11">
        <f t="shared" si="20"/>
        <v>20457000</v>
      </c>
      <c r="P71" s="11"/>
      <c r="Q71" s="11"/>
    </row>
    <row r="72" spans="1:17" s="5" customFormat="1" ht="20.100000000000001" customHeight="1" x14ac:dyDescent="0.2">
      <c r="A72" s="24"/>
      <c r="B72" s="23">
        <v>2</v>
      </c>
      <c r="C72" s="22"/>
      <c r="D72" s="76" t="s">
        <v>80</v>
      </c>
      <c r="E72" s="77"/>
      <c r="F72" s="77"/>
      <c r="G72" s="78"/>
      <c r="H72" s="19"/>
      <c r="I72" s="25"/>
      <c r="J72" s="25"/>
      <c r="K72" s="20"/>
      <c r="L72" s="25"/>
      <c r="M72" s="19"/>
      <c r="N72" s="25"/>
      <c r="O72" s="19"/>
      <c r="P72" s="19"/>
      <c r="Q72" s="19"/>
    </row>
    <row r="73" spans="1:17" s="5" customFormat="1" ht="20.100000000000001" customHeight="1" x14ac:dyDescent="0.2">
      <c r="A73" s="24"/>
      <c r="B73" s="23"/>
      <c r="C73" s="22">
        <v>1</v>
      </c>
      <c r="D73" s="58"/>
      <c r="E73" s="77" t="s">
        <v>81</v>
      </c>
      <c r="F73" s="77"/>
      <c r="G73" s="78"/>
      <c r="H73" s="19">
        <f>H74</f>
        <v>205148000</v>
      </c>
      <c r="I73" s="25">
        <f t="shared" ref="I73:I89" si="21">H73/$H$92*100</f>
        <v>2.5487364722303232</v>
      </c>
      <c r="J73" s="25">
        <f>(J75*H75+J81*H81)/H73</f>
        <v>11.633357381012733</v>
      </c>
      <c r="K73" s="20">
        <f t="shared" ref="K73" si="22">M73/H73*100</f>
        <v>18.639908748805738</v>
      </c>
      <c r="L73" s="25">
        <f t="shared" ref="L73:L89" si="23">J73*H73/$H$92</f>
        <v>0.2965036225147698</v>
      </c>
      <c r="M73" s="70">
        <f>M74</f>
        <v>38239400</v>
      </c>
      <c r="N73" s="25">
        <f t="shared" ref="N73:N89" si="24">M73/$H$92*100</f>
        <v>0.47508215267126275</v>
      </c>
      <c r="O73" s="59">
        <f>O74</f>
        <v>166908600</v>
      </c>
      <c r="P73" s="19"/>
      <c r="Q73" s="19"/>
    </row>
    <row r="74" spans="1:17" s="10" customFormat="1" ht="31.5" customHeight="1" x14ac:dyDescent="0.2">
      <c r="A74" s="18"/>
      <c r="B74" s="17"/>
      <c r="C74" s="16"/>
      <c r="D74" s="15"/>
      <c r="E74" s="15"/>
      <c r="F74" s="74" t="s">
        <v>82</v>
      </c>
      <c r="G74" s="75"/>
      <c r="H74" s="19">
        <f>SUM(H75:H80)</f>
        <v>205148000</v>
      </c>
      <c r="I74" s="12">
        <f t="shared" si="21"/>
        <v>2.5487364722303232</v>
      </c>
      <c r="J74" s="12">
        <f>K74</f>
        <v>18.639908748805738</v>
      </c>
      <c r="K74" s="12">
        <f t="shared" si="1"/>
        <v>18.639908748805738</v>
      </c>
      <c r="L74" s="12">
        <f t="shared" si="23"/>
        <v>0.47508215267126269</v>
      </c>
      <c r="M74" s="19">
        <f>SUM(M75:M80)</f>
        <v>38239400</v>
      </c>
      <c r="N74" s="12">
        <f t="shared" si="24"/>
        <v>0.47508215267126275</v>
      </c>
      <c r="O74" s="32">
        <f>H74-M74</f>
        <v>166908600</v>
      </c>
      <c r="P74" s="11"/>
      <c r="Q74" s="11"/>
    </row>
    <row r="75" spans="1:17" s="10" customFormat="1" ht="50.25" customHeight="1" x14ac:dyDescent="0.2">
      <c r="A75" s="18"/>
      <c r="B75" s="17"/>
      <c r="C75" s="16"/>
      <c r="D75" s="15"/>
      <c r="E75" s="15"/>
      <c r="F75" s="31"/>
      <c r="G75" s="14" t="s">
        <v>83</v>
      </c>
      <c r="H75" s="13">
        <v>68586000</v>
      </c>
      <c r="I75" s="12">
        <f t="shared" si="21"/>
        <v>0.852105015327417</v>
      </c>
      <c r="J75" s="12">
        <f t="shared" ref="J75:J79" si="25">K75</f>
        <v>34.79660572128423</v>
      </c>
      <c r="K75" s="12">
        <f t="shared" si="1"/>
        <v>34.79660572128423</v>
      </c>
      <c r="L75" s="12">
        <f t="shared" si="23"/>
        <v>0.2965036225147698</v>
      </c>
      <c r="M75" s="11">
        <v>23865600</v>
      </c>
      <c r="N75" s="12">
        <f t="shared" si="24"/>
        <v>0.2965036225147698</v>
      </c>
      <c r="O75" s="11">
        <f t="shared" ref="O75:O79" si="26">H75-M75</f>
        <v>44720400</v>
      </c>
      <c r="P75" s="11"/>
      <c r="Q75" s="11"/>
    </row>
    <row r="76" spans="1:17" s="10" customFormat="1" ht="53.25" customHeight="1" x14ac:dyDescent="0.2">
      <c r="A76" s="18"/>
      <c r="B76" s="17"/>
      <c r="C76" s="16"/>
      <c r="D76" s="15"/>
      <c r="E76" s="15"/>
      <c r="F76" s="31"/>
      <c r="G76" s="14" t="s">
        <v>84</v>
      </c>
      <c r="H76" s="13">
        <v>19643000</v>
      </c>
      <c r="I76" s="12">
        <f t="shared" si="21"/>
        <v>0.24404249870347375</v>
      </c>
      <c r="J76" s="12">
        <f t="shared" si="25"/>
        <v>6.6334063024996182</v>
      </c>
      <c r="K76" s="12">
        <f t="shared" ref="K76:K89" si="27">M76/H76*100</f>
        <v>6.6334063024996182</v>
      </c>
      <c r="L76" s="12">
        <f t="shared" si="23"/>
        <v>1.6188330489773778E-2</v>
      </c>
      <c r="M76" s="11">
        <v>1303000</v>
      </c>
      <c r="N76" s="12">
        <f t="shared" si="24"/>
        <v>1.6188330489773778E-2</v>
      </c>
      <c r="O76" s="11">
        <f t="shared" si="26"/>
        <v>18340000</v>
      </c>
      <c r="P76" s="11"/>
      <c r="Q76" s="11"/>
    </row>
    <row r="77" spans="1:17" s="10" customFormat="1" ht="19.5" customHeight="1" x14ac:dyDescent="0.2">
      <c r="A77" s="18"/>
      <c r="B77" s="17"/>
      <c r="C77" s="16"/>
      <c r="D77" s="15"/>
      <c r="E77" s="15"/>
      <c r="F77" s="31"/>
      <c r="G77" s="14" t="s">
        <v>85</v>
      </c>
      <c r="H77" s="13">
        <v>33264000</v>
      </c>
      <c r="I77" s="12">
        <f t="shared" si="21"/>
        <v>0.41326832341660397</v>
      </c>
      <c r="J77" s="12">
        <f t="shared" si="25"/>
        <v>22.569745069745071</v>
      </c>
      <c r="K77" s="12">
        <f t="shared" si="27"/>
        <v>22.569745069745071</v>
      </c>
      <c r="L77" s="12">
        <f t="shared" si="23"/>
        <v>9.3273607049137078E-2</v>
      </c>
      <c r="M77" s="11">
        <v>7507600</v>
      </c>
      <c r="N77" s="12">
        <f t="shared" si="24"/>
        <v>9.3273607049137078E-2</v>
      </c>
      <c r="O77" s="11">
        <f t="shared" si="26"/>
        <v>25756400</v>
      </c>
      <c r="P77" s="11"/>
      <c r="Q77" s="11"/>
    </row>
    <row r="78" spans="1:17" s="10" customFormat="1" ht="33" customHeight="1" x14ac:dyDescent="0.2">
      <c r="A78" s="18"/>
      <c r="B78" s="17"/>
      <c r="C78" s="16"/>
      <c r="D78" s="15"/>
      <c r="E78" s="15"/>
      <c r="F78" s="31"/>
      <c r="G78" s="14" t="s">
        <v>86</v>
      </c>
      <c r="H78" s="13">
        <v>8233000</v>
      </c>
      <c r="I78" s="12">
        <f t="shared" si="21"/>
        <v>0.10228589786823294</v>
      </c>
      <c r="J78" s="12">
        <f t="shared" si="25"/>
        <v>0</v>
      </c>
      <c r="K78" s="12">
        <f t="shared" si="27"/>
        <v>0</v>
      </c>
      <c r="L78" s="12">
        <f t="shared" si="23"/>
        <v>0</v>
      </c>
      <c r="M78" s="11">
        <v>0</v>
      </c>
      <c r="N78" s="12">
        <f t="shared" si="24"/>
        <v>0</v>
      </c>
      <c r="O78" s="11">
        <f t="shared" si="26"/>
        <v>8233000</v>
      </c>
      <c r="P78" s="11"/>
      <c r="Q78" s="11"/>
    </row>
    <row r="79" spans="1:17" s="10" customFormat="1" ht="24.75" customHeight="1" x14ac:dyDescent="0.2">
      <c r="A79" s="18"/>
      <c r="B79" s="17"/>
      <c r="C79" s="16"/>
      <c r="D79" s="15"/>
      <c r="E79" s="15"/>
      <c r="F79" s="31"/>
      <c r="G79" s="14" t="s">
        <v>87</v>
      </c>
      <c r="H79" s="13">
        <v>58382000</v>
      </c>
      <c r="I79" s="12">
        <f t="shared" si="21"/>
        <v>0.72533162751647939</v>
      </c>
      <c r="J79" s="12">
        <f t="shared" si="25"/>
        <v>7.932581960193211</v>
      </c>
      <c r="K79" s="12">
        <f t="shared" si="27"/>
        <v>7.932581960193211</v>
      </c>
      <c r="L79" s="12">
        <f t="shared" si="23"/>
        <v>5.753752583594806E-2</v>
      </c>
      <c r="M79" s="11">
        <v>4631200</v>
      </c>
      <c r="N79" s="12">
        <f t="shared" si="24"/>
        <v>5.7537525835948053E-2</v>
      </c>
      <c r="O79" s="11">
        <f t="shared" si="26"/>
        <v>53750800</v>
      </c>
      <c r="P79" s="11"/>
      <c r="Q79" s="11"/>
    </row>
    <row r="80" spans="1:17" s="10" customFormat="1" ht="32.25" customHeight="1" x14ac:dyDescent="0.2">
      <c r="A80" s="18"/>
      <c r="B80" s="17"/>
      <c r="C80" s="16"/>
      <c r="D80" s="15"/>
      <c r="E80" s="15"/>
      <c r="F80" s="15"/>
      <c r="G80" s="14" t="s">
        <v>88</v>
      </c>
      <c r="H80" s="13">
        <v>17040000</v>
      </c>
      <c r="I80" s="12">
        <f t="shared" si="21"/>
        <v>0.21170310939811601</v>
      </c>
      <c r="J80" s="12">
        <f>K80</f>
        <v>5.4694835680751179</v>
      </c>
      <c r="K80" s="12">
        <f t="shared" si="27"/>
        <v>5.4694835680751179</v>
      </c>
      <c r="L80" s="12">
        <f t="shared" si="23"/>
        <v>1.1579066781634046E-2</v>
      </c>
      <c r="M80" s="11">
        <v>932000</v>
      </c>
      <c r="N80" s="12">
        <f t="shared" si="24"/>
        <v>1.1579066781634045E-2</v>
      </c>
      <c r="O80" s="11">
        <f>H80-M80</f>
        <v>16108000</v>
      </c>
      <c r="P80" s="11"/>
      <c r="Q80" s="11"/>
    </row>
    <row r="81" spans="1:17" s="10" customFormat="1" ht="27" customHeight="1" x14ac:dyDescent="0.2">
      <c r="A81" s="18"/>
      <c r="B81" s="23">
        <v>3</v>
      </c>
      <c r="C81" s="16"/>
      <c r="D81" s="76" t="s">
        <v>89</v>
      </c>
      <c r="E81" s="77"/>
      <c r="F81" s="77"/>
      <c r="G81" s="78"/>
      <c r="H81" s="19"/>
      <c r="I81" s="25"/>
      <c r="J81" s="25"/>
      <c r="K81" s="20"/>
      <c r="L81" s="25"/>
      <c r="M81" s="19"/>
      <c r="N81" s="25"/>
      <c r="O81" s="19"/>
      <c r="P81" s="11"/>
      <c r="Q81" s="11"/>
    </row>
    <row r="82" spans="1:17" s="5" customFormat="1" ht="29.25" customHeight="1" x14ac:dyDescent="0.2">
      <c r="A82" s="24"/>
      <c r="B82" s="23"/>
      <c r="C82" s="22">
        <v>1</v>
      </c>
      <c r="D82" s="21"/>
      <c r="E82" s="74" t="s">
        <v>90</v>
      </c>
      <c r="F82" s="74"/>
      <c r="G82" s="75"/>
      <c r="H82" s="19">
        <f>H83+H88</f>
        <v>629206600</v>
      </c>
      <c r="I82" s="20">
        <f t="shared" si="21"/>
        <v>7.8171944644258584</v>
      </c>
      <c r="J82" s="20">
        <f>(J83*H83)/H82</f>
        <v>21.715903806476284</v>
      </c>
      <c r="K82" s="20">
        <f t="shared" si="27"/>
        <v>31.011260848185636</v>
      </c>
      <c r="L82" s="20">
        <f t="shared" si="23"/>
        <v>1.6975744302599083</v>
      </c>
      <c r="M82" s="70">
        <f>M83+M88</f>
        <v>195124900</v>
      </c>
      <c r="N82" s="20">
        <f t="shared" si="24"/>
        <v>2.4242105663730311</v>
      </c>
      <c r="O82" s="19">
        <f>H82-M82</f>
        <v>434081700</v>
      </c>
      <c r="P82" s="19"/>
      <c r="Q82" s="19"/>
    </row>
    <row r="83" spans="1:17" s="5" customFormat="1" ht="51" customHeight="1" x14ac:dyDescent="0.2">
      <c r="A83" s="24"/>
      <c r="B83" s="23"/>
      <c r="C83" s="22"/>
      <c r="D83" s="21"/>
      <c r="E83" s="21"/>
      <c r="F83" s="74" t="s">
        <v>91</v>
      </c>
      <c r="G83" s="75"/>
      <c r="H83" s="19">
        <f>SUM(H84:H87)</f>
        <v>477220600</v>
      </c>
      <c r="I83" s="20">
        <f t="shared" si="21"/>
        <v>5.9289369066217468</v>
      </c>
      <c r="J83" s="20">
        <f>(J87*H87)/H83</f>
        <v>28.632020495343244</v>
      </c>
      <c r="K83" s="20">
        <f t="shared" si="27"/>
        <v>40.080248002705666</v>
      </c>
      <c r="L83" s="20">
        <f t="shared" si="23"/>
        <v>1.6975744302599083</v>
      </c>
      <c r="M83" s="19">
        <f>SUM(M84:M87)</f>
        <v>191271200</v>
      </c>
      <c r="N83" s="20">
        <f t="shared" si="24"/>
        <v>2.3763326160979417</v>
      </c>
      <c r="O83" s="19">
        <f>H83-M83</f>
        <v>285949400</v>
      </c>
      <c r="P83" s="19"/>
      <c r="Q83" s="19"/>
    </row>
    <row r="84" spans="1:17" s="5" customFormat="1" ht="48.75" customHeight="1" x14ac:dyDescent="0.2">
      <c r="A84" s="24"/>
      <c r="B84" s="23"/>
      <c r="C84" s="22"/>
      <c r="D84" s="21"/>
      <c r="E84" s="21"/>
      <c r="F84" s="31"/>
      <c r="G84" s="14" t="s">
        <v>92</v>
      </c>
      <c r="H84" s="13">
        <v>14892600</v>
      </c>
      <c r="I84" s="12">
        <f t="shared" si="21"/>
        <v>0.18502404501305061</v>
      </c>
      <c r="J84" s="12">
        <f t="shared" ref="J84:J86" si="28">K84</f>
        <v>39.283268200314247</v>
      </c>
      <c r="K84" s="12">
        <f t="shared" si="27"/>
        <v>39.283268200314247</v>
      </c>
      <c r="L84" s="12">
        <f t="shared" si="23"/>
        <v>7.268349183754684E-2</v>
      </c>
      <c r="M84" s="11">
        <v>5850300</v>
      </c>
      <c r="N84" s="12">
        <f t="shared" si="24"/>
        <v>7.2683491837546826E-2</v>
      </c>
      <c r="O84" s="11">
        <f t="shared" ref="O84:O86" si="29">H84-M84</f>
        <v>9042300</v>
      </c>
      <c r="P84" s="19"/>
      <c r="Q84" s="19"/>
    </row>
    <row r="85" spans="1:17" s="5" customFormat="1" ht="49.5" customHeight="1" x14ac:dyDescent="0.2">
      <c r="A85" s="24"/>
      <c r="B85" s="23"/>
      <c r="C85" s="22"/>
      <c r="D85" s="21"/>
      <c r="E85" s="21"/>
      <c r="F85" s="31"/>
      <c r="G85" s="14" t="s">
        <v>93</v>
      </c>
      <c r="H85" s="13">
        <v>248146700</v>
      </c>
      <c r="I85" s="12">
        <f t="shared" si="21"/>
        <v>3.0829476512254388</v>
      </c>
      <c r="J85" s="12">
        <f t="shared" si="28"/>
        <v>13.844512137376801</v>
      </c>
      <c r="K85" s="12">
        <f t="shared" si="27"/>
        <v>13.844512137376801</v>
      </c>
      <c r="L85" s="12">
        <f t="shared" si="23"/>
        <v>0.42681906176287887</v>
      </c>
      <c r="M85" s="11">
        <v>34354700</v>
      </c>
      <c r="N85" s="12">
        <f t="shared" si="24"/>
        <v>0.42681906176287893</v>
      </c>
      <c r="O85" s="11">
        <f t="shared" si="29"/>
        <v>213792000</v>
      </c>
      <c r="P85" s="19"/>
      <c r="Q85" s="19"/>
    </row>
    <row r="86" spans="1:17" s="5" customFormat="1" ht="50.25" customHeight="1" x14ac:dyDescent="0.2">
      <c r="A86" s="24"/>
      <c r="B86" s="23"/>
      <c r="C86" s="22"/>
      <c r="D86" s="21"/>
      <c r="E86" s="21"/>
      <c r="F86" s="31"/>
      <c r="G86" s="14" t="s">
        <v>94</v>
      </c>
      <c r="H86" s="13">
        <v>74922000</v>
      </c>
      <c r="I86" s="12">
        <f t="shared" si="21"/>
        <v>0.93082279121629397</v>
      </c>
      <c r="J86" s="12">
        <f t="shared" si="28"/>
        <v>19.257761405194739</v>
      </c>
      <c r="K86" s="12">
        <f t="shared" si="27"/>
        <v>19.257761405194739</v>
      </c>
      <c r="L86" s="12">
        <f t="shared" si="23"/>
        <v>0.17925563223760785</v>
      </c>
      <c r="M86" s="11">
        <v>14428300</v>
      </c>
      <c r="N86" s="12">
        <f t="shared" si="24"/>
        <v>0.17925563223760782</v>
      </c>
      <c r="O86" s="11">
        <f t="shared" si="29"/>
        <v>60493700</v>
      </c>
      <c r="P86" s="19"/>
      <c r="Q86" s="19"/>
    </row>
    <row r="87" spans="1:17" s="10" customFormat="1" ht="34.5" customHeight="1" x14ac:dyDescent="0.2">
      <c r="A87" s="18"/>
      <c r="B87" s="17"/>
      <c r="C87" s="16"/>
      <c r="D87" s="15"/>
      <c r="E87" s="15"/>
      <c r="F87" s="15"/>
      <c r="G87" s="14" t="s">
        <v>95</v>
      </c>
      <c r="H87" s="13">
        <v>139259300</v>
      </c>
      <c r="I87" s="12">
        <f t="shared" si="21"/>
        <v>1.7301424191669634</v>
      </c>
      <c r="J87" s="12">
        <f>K87</f>
        <v>98.117612252826206</v>
      </c>
      <c r="K87" s="12">
        <f t="shared" si="27"/>
        <v>98.117612252826206</v>
      </c>
      <c r="L87" s="12">
        <f t="shared" si="23"/>
        <v>1.6975744302599083</v>
      </c>
      <c r="M87" s="11">
        <v>136637900</v>
      </c>
      <c r="N87" s="12">
        <f t="shared" si="24"/>
        <v>1.6975744302599083</v>
      </c>
      <c r="O87" s="11">
        <f>H87-M87</f>
        <v>2621400</v>
      </c>
      <c r="P87" s="11"/>
      <c r="Q87" s="11"/>
    </row>
    <row r="88" spans="1:17" s="5" customFormat="1" ht="31.5" customHeight="1" x14ac:dyDescent="0.2">
      <c r="A88" s="24"/>
      <c r="B88" s="23"/>
      <c r="C88" s="22"/>
      <c r="D88" s="21"/>
      <c r="E88" s="31"/>
      <c r="F88" s="77" t="s">
        <v>96</v>
      </c>
      <c r="G88" s="78"/>
      <c r="H88" s="19">
        <f>SUM(H89:H90)</f>
        <v>151986000</v>
      </c>
      <c r="I88" s="20">
        <f t="shared" si="21"/>
        <v>1.8882575578041114</v>
      </c>
      <c r="J88" s="20">
        <f>(J90*H90)/H88</f>
        <v>0</v>
      </c>
      <c r="K88" s="20">
        <f t="shared" si="27"/>
        <v>2.5355624860184491</v>
      </c>
      <c r="L88" s="20">
        <f t="shared" si="23"/>
        <v>0</v>
      </c>
      <c r="M88" s="19">
        <f>SUM(M89)</f>
        <v>3853700</v>
      </c>
      <c r="N88" s="20">
        <f t="shared" si="24"/>
        <v>4.7877950275089183E-2</v>
      </c>
      <c r="O88" s="19">
        <f>SUM(O89)</f>
        <v>148132300</v>
      </c>
      <c r="P88" s="54"/>
      <c r="Q88" s="54"/>
    </row>
    <row r="89" spans="1:17" s="10" customFormat="1" ht="33.75" customHeight="1" x14ac:dyDescent="0.2">
      <c r="A89" s="18"/>
      <c r="B89" s="17"/>
      <c r="C89" s="16"/>
      <c r="D89" s="15"/>
      <c r="E89" s="15"/>
      <c r="F89" s="15"/>
      <c r="G89" s="14" t="s">
        <v>97</v>
      </c>
      <c r="H89" s="13">
        <v>151986000</v>
      </c>
      <c r="I89" s="12">
        <f t="shared" si="21"/>
        <v>1.8882575578041114</v>
      </c>
      <c r="J89" s="12">
        <f>K89</f>
        <v>2.5355624860184491</v>
      </c>
      <c r="K89" s="12">
        <f t="shared" si="27"/>
        <v>2.5355624860184491</v>
      </c>
      <c r="L89" s="12">
        <f t="shared" si="23"/>
        <v>4.7877950275089183E-2</v>
      </c>
      <c r="M89" s="11">
        <v>3853700</v>
      </c>
      <c r="N89" s="12">
        <f t="shared" si="24"/>
        <v>4.7877950275089183E-2</v>
      </c>
      <c r="O89" s="11">
        <f>H89-M89</f>
        <v>148132300</v>
      </c>
      <c r="P89" s="55"/>
      <c r="Q89" s="55"/>
    </row>
    <row r="90" spans="1:17" s="5" customFormat="1" ht="7.5" customHeight="1" x14ac:dyDescent="0.2">
      <c r="A90" s="24"/>
      <c r="B90" s="23"/>
      <c r="C90" s="22"/>
      <c r="D90" s="21"/>
      <c r="E90" s="74"/>
      <c r="F90" s="74"/>
      <c r="G90" s="75"/>
      <c r="H90" s="19"/>
      <c r="I90" s="20"/>
      <c r="J90" s="20"/>
      <c r="K90" s="20"/>
      <c r="L90" s="20"/>
      <c r="M90" s="19"/>
      <c r="N90" s="20"/>
      <c r="O90" s="19"/>
      <c r="P90" s="54"/>
      <c r="Q90" s="54"/>
    </row>
    <row r="91" spans="1:17" s="5" customFormat="1" ht="10.5" customHeight="1" x14ac:dyDescent="0.2">
      <c r="A91" s="24"/>
      <c r="B91" s="23"/>
      <c r="C91" s="22"/>
      <c r="D91" s="21"/>
      <c r="E91" s="74"/>
      <c r="F91" s="74"/>
      <c r="G91" s="75"/>
      <c r="H91" s="19"/>
      <c r="I91" s="20"/>
      <c r="J91" s="20"/>
      <c r="K91" s="20"/>
      <c r="L91" s="20"/>
      <c r="M91" s="19"/>
      <c r="N91" s="20"/>
      <c r="O91" s="19"/>
      <c r="P91" s="54"/>
      <c r="Q91" s="54"/>
    </row>
    <row r="92" spans="1:17" s="5" customFormat="1" ht="20.100000000000001" customHeight="1" x14ac:dyDescent="0.2">
      <c r="A92" s="101" t="s">
        <v>0</v>
      </c>
      <c r="B92" s="101"/>
      <c r="C92" s="101"/>
      <c r="D92" s="101"/>
      <c r="E92" s="101"/>
      <c r="F92" s="101"/>
      <c r="G92" s="101"/>
      <c r="H92" s="7">
        <f>H13+H48+H56+H73+H82</f>
        <v>8049007900</v>
      </c>
      <c r="I92" s="7">
        <f>I13+I48+I82+I88+I90+I91</f>
        <v>91.476981902328589</v>
      </c>
      <c r="J92" s="8">
        <f>(J13*H13+J48*H48+J82*H82+J88*H88+J90*H90+J91*H91)/H92</f>
        <v>49.224618444598619</v>
      </c>
      <c r="K92" s="9">
        <f>M92/H92*100</f>
        <v>42.182994751440113</v>
      </c>
      <c r="L92" s="8">
        <f>L13+L48+L82+L88+L90+L91</f>
        <v>49.224618444598619</v>
      </c>
      <c r="M92" s="7">
        <f>M13+M48+M73+M82+M56</f>
        <v>3395312580</v>
      </c>
      <c r="N92" s="8">
        <f>N13+N48+N82+N88+N90+N91</f>
        <v>38.120432817565003</v>
      </c>
      <c r="O92" s="7">
        <f>H92-M92</f>
        <v>4653695320</v>
      </c>
      <c r="P92" s="6"/>
      <c r="Q92" s="6"/>
    </row>
    <row r="94" spans="1:17" x14ac:dyDescent="0.3">
      <c r="M94" s="60" t="s">
        <v>112</v>
      </c>
    </row>
    <row r="95" spans="1:17" ht="6.75" customHeight="1" x14ac:dyDescent="0.3">
      <c r="M95" s="61"/>
    </row>
    <row r="96" spans="1:17" x14ac:dyDescent="0.3">
      <c r="L96" s="67" t="s">
        <v>105</v>
      </c>
      <c r="M96" s="62" t="s">
        <v>99</v>
      </c>
    </row>
    <row r="97" spans="13:13" x14ac:dyDescent="0.3">
      <c r="M97" s="63"/>
    </row>
    <row r="98" spans="13:13" x14ac:dyDescent="0.3">
      <c r="M98" s="64"/>
    </row>
    <row r="99" spans="13:13" x14ac:dyDescent="0.3">
      <c r="M99" s="64" t="s">
        <v>106</v>
      </c>
    </row>
    <row r="100" spans="13:13" x14ac:dyDescent="0.3">
      <c r="M100" s="62" t="s">
        <v>107</v>
      </c>
    </row>
  </sheetData>
  <mergeCells count="44">
    <mergeCell ref="A1:Q1"/>
    <mergeCell ref="A2:Q2"/>
    <mergeCell ref="A3:Q3"/>
    <mergeCell ref="A5:C5"/>
    <mergeCell ref="A7:C9"/>
    <mergeCell ref="D7:G9"/>
    <mergeCell ref="H7:H9"/>
    <mergeCell ref="I7:I9"/>
    <mergeCell ref="J7:K7"/>
    <mergeCell ref="L7:N7"/>
    <mergeCell ref="F21:G21"/>
    <mergeCell ref="O7:O9"/>
    <mergeCell ref="P7:P9"/>
    <mergeCell ref="Q7:Q9"/>
    <mergeCell ref="J8:J9"/>
    <mergeCell ref="K8:K9"/>
    <mergeCell ref="L8:L9"/>
    <mergeCell ref="M8:N8"/>
    <mergeCell ref="A10:C10"/>
    <mergeCell ref="D10:G10"/>
    <mergeCell ref="D12:G12"/>
    <mergeCell ref="E13:G13"/>
    <mergeCell ref="F14:G14"/>
    <mergeCell ref="D72:G72"/>
    <mergeCell ref="F27:G27"/>
    <mergeCell ref="F29:G29"/>
    <mergeCell ref="F36:G36"/>
    <mergeCell ref="F38:G38"/>
    <mergeCell ref="F42:G42"/>
    <mergeCell ref="F47:G47"/>
    <mergeCell ref="E48:G48"/>
    <mergeCell ref="F49:G49"/>
    <mergeCell ref="E56:G56"/>
    <mergeCell ref="F57:G57"/>
    <mergeCell ref="F61:G61"/>
    <mergeCell ref="E90:G90"/>
    <mergeCell ref="E91:G91"/>
    <mergeCell ref="A92:G92"/>
    <mergeCell ref="E73:G73"/>
    <mergeCell ref="F74:G74"/>
    <mergeCell ref="D81:G81"/>
    <mergeCell ref="E82:G82"/>
    <mergeCell ref="F83:G83"/>
    <mergeCell ref="F88:G88"/>
  </mergeCells>
  <pageMargins left="0.27559055118110237" right="0.23622047244094491" top="0.59055118110236227" bottom="0.59055118110236227" header="0.39370078740157483" footer="0.23622047244094491"/>
  <pageSetup paperSize="5" firstPageNumber="45" orientation="landscape" useFirstPageNumber="1" horizontalDpi="4294967293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5A645-B60B-4855-8EE6-3EB2E99C4187}">
  <sheetPr>
    <tabColor rgb="FF336600"/>
  </sheetPr>
  <dimension ref="A1:Q100"/>
  <sheetViews>
    <sheetView view="pageBreakPreview" topLeftCell="A84" zoomScaleNormal="100" zoomScaleSheetLayoutView="100" workbookViewId="0">
      <selection activeCell="M92" sqref="M92"/>
    </sheetView>
  </sheetViews>
  <sheetFormatPr defaultColWidth="9.140625" defaultRowHeight="16.5" x14ac:dyDescent="0.3"/>
  <cols>
    <col min="1" max="1" width="2.28515625" style="1" customWidth="1"/>
    <col min="2" max="3" width="3.140625" style="4" customWidth="1"/>
    <col min="4" max="6" width="2.5703125" style="1" customWidth="1"/>
    <col min="7" max="7" width="39.7109375" style="1" customWidth="1"/>
    <col min="8" max="8" width="13.42578125" style="1" customWidth="1"/>
    <col min="9" max="9" width="6.7109375" style="1" customWidth="1"/>
    <col min="10" max="10" width="7.85546875" style="2" customWidth="1"/>
    <col min="11" max="11" width="9" style="2" customWidth="1"/>
    <col min="12" max="12" width="7.7109375" style="2" customWidth="1"/>
    <col min="13" max="13" width="14.140625" style="3" customWidth="1"/>
    <col min="14" max="14" width="7" style="3" customWidth="1"/>
    <col min="15" max="15" width="15.140625" style="2" customWidth="1"/>
    <col min="16" max="16" width="13.85546875" style="2" customWidth="1"/>
    <col min="17" max="17" width="13" style="2" customWidth="1"/>
    <col min="18" max="260" width="9.140625" style="1"/>
    <col min="261" max="261" width="5.42578125" style="1" customWidth="1"/>
    <col min="262" max="262" width="53.42578125" style="1" customWidth="1"/>
    <col min="263" max="263" width="13.7109375" style="1" customWidth="1"/>
    <col min="264" max="264" width="8" style="1" customWidth="1"/>
    <col min="265" max="265" width="8.28515625" style="1" customWidth="1"/>
    <col min="266" max="266" width="14.140625" style="1" customWidth="1"/>
    <col min="267" max="267" width="10" style="1" customWidth="1"/>
    <col min="268" max="268" width="15.140625" style="1" customWidth="1"/>
    <col min="269" max="269" width="7.7109375" style="1" customWidth="1"/>
    <col min="270" max="270" width="11.85546875" style="1" customWidth="1"/>
    <col min="271" max="271" width="18.5703125" style="1" customWidth="1"/>
    <col min="272" max="272" width="10.42578125" style="1" customWidth="1"/>
    <col min="273" max="273" width="10.7109375" style="1" bestFit="1" customWidth="1"/>
    <col min="274" max="516" width="9.140625" style="1"/>
    <col min="517" max="517" width="5.42578125" style="1" customWidth="1"/>
    <col min="518" max="518" width="53.42578125" style="1" customWidth="1"/>
    <col min="519" max="519" width="13.7109375" style="1" customWidth="1"/>
    <col min="520" max="520" width="8" style="1" customWidth="1"/>
    <col min="521" max="521" width="8.28515625" style="1" customWidth="1"/>
    <col min="522" max="522" width="14.140625" style="1" customWidth="1"/>
    <col min="523" max="523" width="10" style="1" customWidth="1"/>
    <col min="524" max="524" width="15.140625" style="1" customWidth="1"/>
    <col min="525" max="525" width="7.7109375" style="1" customWidth="1"/>
    <col min="526" max="526" width="11.85546875" style="1" customWidth="1"/>
    <col min="527" max="527" width="18.5703125" style="1" customWidth="1"/>
    <col min="528" max="528" width="10.42578125" style="1" customWidth="1"/>
    <col min="529" max="529" width="10.7109375" style="1" bestFit="1" customWidth="1"/>
    <col min="530" max="772" width="9.140625" style="1"/>
    <col min="773" max="773" width="5.42578125" style="1" customWidth="1"/>
    <col min="774" max="774" width="53.42578125" style="1" customWidth="1"/>
    <col min="775" max="775" width="13.7109375" style="1" customWidth="1"/>
    <col min="776" max="776" width="8" style="1" customWidth="1"/>
    <col min="777" max="777" width="8.28515625" style="1" customWidth="1"/>
    <col min="778" max="778" width="14.140625" style="1" customWidth="1"/>
    <col min="779" max="779" width="10" style="1" customWidth="1"/>
    <col min="780" max="780" width="15.140625" style="1" customWidth="1"/>
    <col min="781" max="781" width="7.7109375" style="1" customWidth="1"/>
    <col min="782" max="782" width="11.85546875" style="1" customWidth="1"/>
    <col min="783" max="783" width="18.5703125" style="1" customWidth="1"/>
    <col min="784" max="784" width="10.42578125" style="1" customWidth="1"/>
    <col min="785" max="785" width="10.7109375" style="1" bestFit="1" customWidth="1"/>
    <col min="786" max="1028" width="9.140625" style="1"/>
    <col min="1029" max="1029" width="5.42578125" style="1" customWidth="1"/>
    <col min="1030" max="1030" width="53.42578125" style="1" customWidth="1"/>
    <col min="1031" max="1031" width="13.7109375" style="1" customWidth="1"/>
    <col min="1032" max="1032" width="8" style="1" customWidth="1"/>
    <col min="1033" max="1033" width="8.28515625" style="1" customWidth="1"/>
    <col min="1034" max="1034" width="14.140625" style="1" customWidth="1"/>
    <col min="1035" max="1035" width="10" style="1" customWidth="1"/>
    <col min="1036" max="1036" width="15.140625" style="1" customWidth="1"/>
    <col min="1037" max="1037" width="7.7109375" style="1" customWidth="1"/>
    <col min="1038" max="1038" width="11.85546875" style="1" customWidth="1"/>
    <col min="1039" max="1039" width="18.5703125" style="1" customWidth="1"/>
    <col min="1040" max="1040" width="10.42578125" style="1" customWidth="1"/>
    <col min="1041" max="1041" width="10.7109375" style="1" bestFit="1" customWidth="1"/>
    <col min="1042" max="1284" width="9.140625" style="1"/>
    <col min="1285" max="1285" width="5.42578125" style="1" customWidth="1"/>
    <col min="1286" max="1286" width="53.42578125" style="1" customWidth="1"/>
    <col min="1287" max="1287" width="13.7109375" style="1" customWidth="1"/>
    <col min="1288" max="1288" width="8" style="1" customWidth="1"/>
    <col min="1289" max="1289" width="8.28515625" style="1" customWidth="1"/>
    <col min="1290" max="1290" width="14.140625" style="1" customWidth="1"/>
    <col min="1291" max="1291" width="10" style="1" customWidth="1"/>
    <col min="1292" max="1292" width="15.140625" style="1" customWidth="1"/>
    <col min="1293" max="1293" width="7.7109375" style="1" customWidth="1"/>
    <col min="1294" max="1294" width="11.85546875" style="1" customWidth="1"/>
    <col min="1295" max="1295" width="18.5703125" style="1" customWidth="1"/>
    <col min="1296" max="1296" width="10.42578125" style="1" customWidth="1"/>
    <col min="1297" max="1297" width="10.7109375" style="1" bestFit="1" customWidth="1"/>
    <col min="1298" max="1540" width="9.140625" style="1"/>
    <col min="1541" max="1541" width="5.42578125" style="1" customWidth="1"/>
    <col min="1542" max="1542" width="53.42578125" style="1" customWidth="1"/>
    <col min="1543" max="1543" width="13.7109375" style="1" customWidth="1"/>
    <col min="1544" max="1544" width="8" style="1" customWidth="1"/>
    <col min="1545" max="1545" width="8.28515625" style="1" customWidth="1"/>
    <col min="1546" max="1546" width="14.140625" style="1" customWidth="1"/>
    <col min="1547" max="1547" width="10" style="1" customWidth="1"/>
    <col min="1548" max="1548" width="15.140625" style="1" customWidth="1"/>
    <col min="1549" max="1549" width="7.7109375" style="1" customWidth="1"/>
    <col min="1550" max="1550" width="11.85546875" style="1" customWidth="1"/>
    <col min="1551" max="1551" width="18.5703125" style="1" customWidth="1"/>
    <col min="1552" max="1552" width="10.42578125" style="1" customWidth="1"/>
    <col min="1553" max="1553" width="10.7109375" style="1" bestFit="1" customWidth="1"/>
    <col min="1554" max="1796" width="9.140625" style="1"/>
    <col min="1797" max="1797" width="5.42578125" style="1" customWidth="1"/>
    <col min="1798" max="1798" width="53.42578125" style="1" customWidth="1"/>
    <col min="1799" max="1799" width="13.7109375" style="1" customWidth="1"/>
    <col min="1800" max="1800" width="8" style="1" customWidth="1"/>
    <col min="1801" max="1801" width="8.28515625" style="1" customWidth="1"/>
    <col min="1802" max="1802" width="14.140625" style="1" customWidth="1"/>
    <col min="1803" max="1803" width="10" style="1" customWidth="1"/>
    <col min="1804" max="1804" width="15.140625" style="1" customWidth="1"/>
    <col min="1805" max="1805" width="7.7109375" style="1" customWidth="1"/>
    <col min="1806" max="1806" width="11.85546875" style="1" customWidth="1"/>
    <col min="1807" max="1807" width="18.5703125" style="1" customWidth="1"/>
    <col min="1808" max="1808" width="10.42578125" style="1" customWidth="1"/>
    <col min="1809" max="1809" width="10.7109375" style="1" bestFit="1" customWidth="1"/>
    <col min="1810" max="2052" width="9.140625" style="1"/>
    <col min="2053" max="2053" width="5.42578125" style="1" customWidth="1"/>
    <col min="2054" max="2054" width="53.42578125" style="1" customWidth="1"/>
    <col min="2055" max="2055" width="13.7109375" style="1" customWidth="1"/>
    <col min="2056" max="2056" width="8" style="1" customWidth="1"/>
    <col min="2057" max="2057" width="8.28515625" style="1" customWidth="1"/>
    <col min="2058" max="2058" width="14.140625" style="1" customWidth="1"/>
    <col min="2059" max="2059" width="10" style="1" customWidth="1"/>
    <col min="2060" max="2060" width="15.140625" style="1" customWidth="1"/>
    <col min="2061" max="2061" width="7.7109375" style="1" customWidth="1"/>
    <col min="2062" max="2062" width="11.85546875" style="1" customWidth="1"/>
    <col min="2063" max="2063" width="18.5703125" style="1" customWidth="1"/>
    <col min="2064" max="2064" width="10.42578125" style="1" customWidth="1"/>
    <col min="2065" max="2065" width="10.7109375" style="1" bestFit="1" customWidth="1"/>
    <col min="2066" max="2308" width="9.140625" style="1"/>
    <col min="2309" max="2309" width="5.42578125" style="1" customWidth="1"/>
    <col min="2310" max="2310" width="53.42578125" style="1" customWidth="1"/>
    <col min="2311" max="2311" width="13.7109375" style="1" customWidth="1"/>
    <col min="2312" max="2312" width="8" style="1" customWidth="1"/>
    <col min="2313" max="2313" width="8.28515625" style="1" customWidth="1"/>
    <col min="2314" max="2314" width="14.140625" style="1" customWidth="1"/>
    <col min="2315" max="2315" width="10" style="1" customWidth="1"/>
    <col min="2316" max="2316" width="15.140625" style="1" customWidth="1"/>
    <col min="2317" max="2317" width="7.7109375" style="1" customWidth="1"/>
    <col min="2318" max="2318" width="11.85546875" style="1" customWidth="1"/>
    <col min="2319" max="2319" width="18.5703125" style="1" customWidth="1"/>
    <col min="2320" max="2320" width="10.42578125" style="1" customWidth="1"/>
    <col min="2321" max="2321" width="10.7109375" style="1" bestFit="1" customWidth="1"/>
    <col min="2322" max="2564" width="9.140625" style="1"/>
    <col min="2565" max="2565" width="5.42578125" style="1" customWidth="1"/>
    <col min="2566" max="2566" width="53.42578125" style="1" customWidth="1"/>
    <col min="2567" max="2567" width="13.7109375" style="1" customWidth="1"/>
    <col min="2568" max="2568" width="8" style="1" customWidth="1"/>
    <col min="2569" max="2569" width="8.28515625" style="1" customWidth="1"/>
    <col min="2570" max="2570" width="14.140625" style="1" customWidth="1"/>
    <col min="2571" max="2571" width="10" style="1" customWidth="1"/>
    <col min="2572" max="2572" width="15.140625" style="1" customWidth="1"/>
    <col min="2573" max="2573" width="7.7109375" style="1" customWidth="1"/>
    <col min="2574" max="2574" width="11.85546875" style="1" customWidth="1"/>
    <col min="2575" max="2575" width="18.5703125" style="1" customWidth="1"/>
    <col min="2576" max="2576" width="10.42578125" style="1" customWidth="1"/>
    <col min="2577" max="2577" width="10.7109375" style="1" bestFit="1" customWidth="1"/>
    <col min="2578" max="2820" width="9.140625" style="1"/>
    <col min="2821" max="2821" width="5.42578125" style="1" customWidth="1"/>
    <col min="2822" max="2822" width="53.42578125" style="1" customWidth="1"/>
    <col min="2823" max="2823" width="13.7109375" style="1" customWidth="1"/>
    <col min="2824" max="2824" width="8" style="1" customWidth="1"/>
    <col min="2825" max="2825" width="8.28515625" style="1" customWidth="1"/>
    <col min="2826" max="2826" width="14.140625" style="1" customWidth="1"/>
    <col min="2827" max="2827" width="10" style="1" customWidth="1"/>
    <col min="2828" max="2828" width="15.140625" style="1" customWidth="1"/>
    <col min="2829" max="2829" width="7.7109375" style="1" customWidth="1"/>
    <col min="2830" max="2830" width="11.85546875" style="1" customWidth="1"/>
    <col min="2831" max="2831" width="18.5703125" style="1" customWidth="1"/>
    <col min="2832" max="2832" width="10.42578125" style="1" customWidth="1"/>
    <col min="2833" max="2833" width="10.7109375" style="1" bestFit="1" customWidth="1"/>
    <col min="2834" max="3076" width="9.140625" style="1"/>
    <col min="3077" max="3077" width="5.42578125" style="1" customWidth="1"/>
    <col min="3078" max="3078" width="53.42578125" style="1" customWidth="1"/>
    <col min="3079" max="3079" width="13.7109375" style="1" customWidth="1"/>
    <col min="3080" max="3080" width="8" style="1" customWidth="1"/>
    <col min="3081" max="3081" width="8.28515625" style="1" customWidth="1"/>
    <col min="3082" max="3082" width="14.140625" style="1" customWidth="1"/>
    <col min="3083" max="3083" width="10" style="1" customWidth="1"/>
    <col min="3084" max="3084" width="15.140625" style="1" customWidth="1"/>
    <col min="3085" max="3085" width="7.7109375" style="1" customWidth="1"/>
    <col min="3086" max="3086" width="11.85546875" style="1" customWidth="1"/>
    <col min="3087" max="3087" width="18.5703125" style="1" customWidth="1"/>
    <col min="3088" max="3088" width="10.42578125" style="1" customWidth="1"/>
    <col min="3089" max="3089" width="10.7109375" style="1" bestFit="1" customWidth="1"/>
    <col min="3090" max="3332" width="9.140625" style="1"/>
    <col min="3333" max="3333" width="5.42578125" style="1" customWidth="1"/>
    <col min="3334" max="3334" width="53.42578125" style="1" customWidth="1"/>
    <col min="3335" max="3335" width="13.7109375" style="1" customWidth="1"/>
    <col min="3336" max="3336" width="8" style="1" customWidth="1"/>
    <col min="3337" max="3337" width="8.28515625" style="1" customWidth="1"/>
    <col min="3338" max="3338" width="14.140625" style="1" customWidth="1"/>
    <col min="3339" max="3339" width="10" style="1" customWidth="1"/>
    <col min="3340" max="3340" width="15.140625" style="1" customWidth="1"/>
    <col min="3341" max="3341" width="7.7109375" style="1" customWidth="1"/>
    <col min="3342" max="3342" width="11.85546875" style="1" customWidth="1"/>
    <col min="3343" max="3343" width="18.5703125" style="1" customWidth="1"/>
    <col min="3344" max="3344" width="10.42578125" style="1" customWidth="1"/>
    <col min="3345" max="3345" width="10.7109375" style="1" bestFit="1" customWidth="1"/>
    <col min="3346" max="3588" width="9.140625" style="1"/>
    <col min="3589" max="3589" width="5.42578125" style="1" customWidth="1"/>
    <col min="3590" max="3590" width="53.42578125" style="1" customWidth="1"/>
    <col min="3591" max="3591" width="13.7109375" style="1" customWidth="1"/>
    <col min="3592" max="3592" width="8" style="1" customWidth="1"/>
    <col min="3593" max="3593" width="8.28515625" style="1" customWidth="1"/>
    <col min="3594" max="3594" width="14.140625" style="1" customWidth="1"/>
    <col min="3595" max="3595" width="10" style="1" customWidth="1"/>
    <col min="3596" max="3596" width="15.140625" style="1" customWidth="1"/>
    <col min="3597" max="3597" width="7.7109375" style="1" customWidth="1"/>
    <col min="3598" max="3598" width="11.85546875" style="1" customWidth="1"/>
    <col min="3599" max="3599" width="18.5703125" style="1" customWidth="1"/>
    <col min="3600" max="3600" width="10.42578125" style="1" customWidth="1"/>
    <col min="3601" max="3601" width="10.7109375" style="1" bestFit="1" customWidth="1"/>
    <col min="3602" max="3844" width="9.140625" style="1"/>
    <col min="3845" max="3845" width="5.42578125" style="1" customWidth="1"/>
    <col min="3846" max="3846" width="53.42578125" style="1" customWidth="1"/>
    <col min="3847" max="3847" width="13.7109375" style="1" customWidth="1"/>
    <col min="3848" max="3848" width="8" style="1" customWidth="1"/>
    <col min="3849" max="3849" width="8.28515625" style="1" customWidth="1"/>
    <col min="3850" max="3850" width="14.140625" style="1" customWidth="1"/>
    <col min="3851" max="3851" width="10" style="1" customWidth="1"/>
    <col min="3852" max="3852" width="15.140625" style="1" customWidth="1"/>
    <col min="3853" max="3853" width="7.7109375" style="1" customWidth="1"/>
    <col min="3854" max="3854" width="11.85546875" style="1" customWidth="1"/>
    <col min="3855" max="3855" width="18.5703125" style="1" customWidth="1"/>
    <col min="3856" max="3856" width="10.42578125" style="1" customWidth="1"/>
    <col min="3857" max="3857" width="10.7109375" style="1" bestFit="1" customWidth="1"/>
    <col min="3858" max="4100" width="9.140625" style="1"/>
    <col min="4101" max="4101" width="5.42578125" style="1" customWidth="1"/>
    <col min="4102" max="4102" width="53.42578125" style="1" customWidth="1"/>
    <col min="4103" max="4103" width="13.7109375" style="1" customWidth="1"/>
    <col min="4104" max="4104" width="8" style="1" customWidth="1"/>
    <col min="4105" max="4105" width="8.28515625" style="1" customWidth="1"/>
    <col min="4106" max="4106" width="14.140625" style="1" customWidth="1"/>
    <col min="4107" max="4107" width="10" style="1" customWidth="1"/>
    <col min="4108" max="4108" width="15.140625" style="1" customWidth="1"/>
    <col min="4109" max="4109" width="7.7109375" style="1" customWidth="1"/>
    <col min="4110" max="4110" width="11.85546875" style="1" customWidth="1"/>
    <col min="4111" max="4111" width="18.5703125" style="1" customWidth="1"/>
    <col min="4112" max="4112" width="10.42578125" style="1" customWidth="1"/>
    <col min="4113" max="4113" width="10.7109375" style="1" bestFit="1" customWidth="1"/>
    <col min="4114" max="4356" width="9.140625" style="1"/>
    <col min="4357" max="4357" width="5.42578125" style="1" customWidth="1"/>
    <col min="4358" max="4358" width="53.42578125" style="1" customWidth="1"/>
    <col min="4359" max="4359" width="13.7109375" style="1" customWidth="1"/>
    <col min="4360" max="4360" width="8" style="1" customWidth="1"/>
    <col min="4361" max="4361" width="8.28515625" style="1" customWidth="1"/>
    <col min="4362" max="4362" width="14.140625" style="1" customWidth="1"/>
    <col min="4363" max="4363" width="10" style="1" customWidth="1"/>
    <col min="4364" max="4364" width="15.140625" style="1" customWidth="1"/>
    <col min="4365" max="4365" width="7.7109375" style="1" customWidth="1"/>
    <col min="4366" max="4366" width="11.85546875" style="1" customWidth="1"/>
    <col min="4367" max="4367" width="18.5703125" style="1" customWidth="1"/>
    <col min="4368" max="4368" width="10.42578125" style="1" customWidth="1"/>
    <col min="4369" max="4369" width="10.7109375" style="1" bestFit="1" customWidth="1"/>
    <col min="4370" max="4612" width="9.140625" style="1"/>
    <col min="4613" max="4613" width="5.42578125" style="1" customWidth="1"/>
    <col min="4614" max="4614" width="53.42578125" style="1" customWidth="1"/>
    <col min="4615" max="4615" width="13.7109375" style="1" customWidth="1"/>
    <col min="4616" max="4616" width="8" style="1" customWidth="1"/>
    <col min="4617" max="4617" width="8.28515625" style="1" customWidth="1"/>
    <col min="4618" max="4618" width="14.140625" style="1" customWidth="1"/>
    <col min="4619" max="4619" width="10" style="1" customWidth="1"/>
    <col min="4620" max="4620" width="15.140625" style="1" customWidth="1"/>
    <col min="4621" max="4621" width="7.7109375" style="1" customWidth="1"/>
    <col min="4622" max="4622" width="11.85546875" style="1" customWidth="1"/>
    <col min="4623" max="4623" width="18.5703125" style="1" customWidth="1"/>
    <col min="4624" max="4624" width="10.42578125" style="1" customWidth="1"/>
    <col min="4625" max="4625" width="10.7109375" style="1" bestFit="1" customWidth="1"/>
    <col min="4626" max="4868" width="9.140625" style="1"/>
    <col min="4869" max="4869" width="5.42578125" style="1" customWidth="1"/>
    <col min="4870" max="4870" width="53.42578125" style="1" customWidth="1"/>
    <col min="4871" max="4871" width="13.7109375" style="1" customWidth="1"/>
    <col min="4872" max="4872" width="8" style="1" customWidth="1"/>
    <col min="4873" max="4873" width="8.28515625" style="1" customWidth="1"/>
    <col min="4874" max="4874" width="14.140625" style="1" customWidth="1"/>
    <col min="4875" max="4875" width="10" style="1" customWidth="1"/>
    <col min="4876" max="4876" width="15.140625" style="1" customWidth="1"/>
    <col min="4877" max="4877" width="7.7109375" style="1" customWidth="1"/>
    <col min="4878" max="4878" width="11.85546875" style="1" customWidth="1"/>
    <col min="4879" max="4879" width="18.5703125" style="1" customWidth="1"/>
    <col min="4880" max="4880" width="10.42578125" style="1" customWidth="1"/>
    <col min="4881" max="4881" width="10.7109375" style="1" bestFit="1" customWidth="1"/>
    <col min="4882" max="5124" width="9.140625" style="1"/>
    <col min="5125" max="5125" width="5.42578125" style="1" customWidth="1"/>
    <col min="5126" max="5126" width="53.42578125" style="1" customWidth="1"/>
    <col min="5127" max="5127" width="13.7109375" style="1" customWidth="1"/>
    <col min="5128" max="5128" width="8" style="1" customWidth="1"/>
    <col min="5129" max="5129" width="8.28515625" style="1" customWidth="1"/>
    <col min="5130" max="5130" width="14.140625" style="1" customWidth="1"/>
    <col min="5131" max="5131" width="10" style="1" customWidth="1"/>
    <col min="5132" max="5132" width="15.140625" style="1" customWidth="1"/>
    <col min="5133" max="5133" width="7.7109375" style="1" customWidth="1"/>
    <col min="5134" max="5134" width="11.85546875" style="1" customWidth="1"/>
    <col min="5135" max="5135" width="18.5703125" style="1" customWidth="1"/>
    <col min="5136" max="5136" width="10.42578125" style="1" customWidth="1"/>
    <col min="5137" max="5137" width="10.7109375" style="1" bestFit="1" customWidth="1"/>
    <col min="5138" max="5380" width="9.140625" style="1"/>
    <col min="5381" max="5381" width="5.42578125" style="1" customWidth="1"/>
    <col min="5382" max="5382" width="53.42578125" style="1" customWidth="1"/>
    <col min="5383" max="5383" width="13.7109375" style="1" customWidth="1"/>
    <col min="5384" max="5384" width="8" style="1" customWidth="1"/>
    <col min="5385" max="5385" width="8.28515625" style="1" customWidth="1"/>
    <col min="5386" max="5386" width="14.140625" style="1" customWidth="1"/>
    <col min="5387" max="5387" width="10" style="1" customWidth="1"/>
    <col min="5388" max="5388" width="15.140625" style="1" customWidth="1"/>
    <col min="5389" max="5389" width="7.7109375" style="1" customWidth="1"/>
    <col min="5390" max="5390" width="11.85546875" style="1" customWidth="1"/>
    <col min="5391" max="5391" width="18.5703125" style="1" customWidth="1"/>
    <col min="5392" max="5392" width="10.42578125" style="1" customWidth="1"/>
    <col min="5393" max="5393" width="10.7109375" style="1" bestFit="1" customWidth="1"/>
    <col min="5394" max="5636" width="9.140625" style="1"/>
    <col min="5637" max="5637" width="5.42578125" style="1" customWidth="1"/>
    <col min="5638" max="5638" width="53.42578125" style="1" customWidth="1"/>
    <col min="5639" max="5639" width="13.7109375" style="1" customWidth="1"/>
    <col min="5640" max="5640" width="8" style="1" customWidth="1"/>
    <col min="5641" max="5641" width="8.28515625" style="1" customWidth="1"/>
    <col min="5642" max="5642" width="14.140625" style="1" customWidth="1"/>
    <col min="5643" max="5643" width="10" style="1" customWidth="1"/>
    <col min="5644" max="5644" width="15.140625" style="1" customWidth="1"/>
    <col min="5645" max="5645" width="7.7109375" style="1" customWidth="1"/>
    <col min="5646" max="5646" width="11.85546875" style="1" customWidth="1"/>
    <col min="5647" max="5647" width="18.5703125" style="1" customWidth="1"/>
    <col min="5648" max="5648" width="10.42578125" style="1" customWidth="1"/>
    <col min="5649" max="5649" width="10.7109375" style="1" bestFit="1" customWidth="1"/>
    <col min="5650" max="5892" width="9.140625" style="1"/>
    <col min="5893" max="5893" width="5.42578125" style="1" customWidth="1"/>
    <col min="5894" max="5894" width="53.42578125" style="1" customWidth="1"/>
    <col min="5895" max="5895" width="13.7109375" style="1" customWidth="1"/>
    <col min="5896" max="5896" width="8" style="1" customWidth="1"/>
    <col min="5897" max="5897" width="8.28515625" style="1" customWidth="1"/>
    <col min="5898" max="5898" width="14.140625" style="1" customWidth="1"/>
    <col min="5899" max="5899" width="10" style="1" customWidth="1"/>
    <col min="5900" max="5900" width="15.140625" style="1" customWidth="1"/>
    <col min="5901" max="5901" width="7.7109375" style="1" customWidth="1"/>
    <col min="5902" max="5902" width="11.85546875" style="1" customWidth="1"/>
    <col min="5903" max="5903" width="18.5703125" style="1" customWidth="1"/>
    <col min="5904" max="5904" width="10.42578125" style="1" customWidth="1"/>
    <col min="5905" max="5905" width="10.7109375" style="1" bestFit="1" customWidth="1"/>
    <col min="5906" max="6148" width="9.140625" style="1"/>
    <col min="6149" max="6149" width="5.42578125" style="1" customWidth="1"/>
    <col min="6150" max="6150" width="53.42578125" style="1" customWidth="1"/>
    <col min="6151" max="6151" width="13.7109375" style="1" customWidth="1"/>
    <col min="6152" max="6152" width="8" style="1" customWidth="1"/>
    <col min="6153" max="6153" width="8.28515625" style="1" customWidth="1"/>
    <col min="6154" max="6154" width="14.140625" style="1" customWidth="1"/>
    <col min="6155" max="6155" width="10" style="1" customWidth="1"/>
    <col min="6156" max="6156" width="15.140625" style="1" customWidth="1"/>
    <col min="6157" max="6157" width="7.7109375" style="1" customWidth="1"/>
    <col min="6158" max="6158" width="11.85546875" style="1" customWidth="1"/>
    <col min="6159" max="6159" width="18.5703125" style="1" customWidth="1"/>
    <col min="6160" max="6160" width="10.42578125" style="1" customWidth="1"/>
    <col min="6161" max="6161" width="10.7109375" style="1" bestFit="1" customWidth="1"/>
    <col min="6162" max="6404" width="9.140625" style="1"/>
    <col min="6405" max="6405" width="5.42578125" style="1" customWidth="1"/>
    <col min="6406" max="6406" width="53.42578125" style="1" customWidth="1"/>
    <col min="6407" max="6407" width="13.7109375" style="1" customWidth="1"/>
    <col min="6408" max="6408" width="8" style="1" customWidth="1"/>
    <col min="6409" max="6409" width="8.28515625" style="1" customWidth="1"/>
    <col min="6410" max="6410" width="14.140625" style="1" customWidth="1"/>
    <col min="6411" max="6411" width="10" style="1" customWidth="1"/>
    <col min="6412" max="6412" width="15.140625" style="1" customWidth="1"/>
    <col min="6413" max="6413" width="7.7109375" style="1" customWidth="1"/>
    <col min="6414" max="6414" width="11.85546875" style="1" customWidth="1"/>
    <col min="6415" max="6415" width="18.5703125" style="1" customWidth="1"/>
    <col min="6416" max="6416" width="10.42578125" style="1" customWidth="1"/>
    <col min="6417" max="6417" width="10.7109375" style="1" bestFit="1" customWidth="1"/>
    <col min="6418" max="6660" width="9.140625" style="1"/>
    <col min="6661" max="6661" width="5.42578125" style="1" customWidth="1"/>
    <col min="6662" max="6662" width="53.42578125" style="1" customWidth="1"/>
    <col min="6663" max="6663" width="13.7109375" style="1" customWidth="1"/>
    <col min="6664" max="6664" width="8" style="1" customWidth="1"/>
    <col min="6665" max="6665" width="8.28515625" style="1" customWidth="1"/>
    <col min="6666" max="6666" width="14.140625" style="1" customWidth="1"/>
    <col min="6667" max="6667" width="10" style="1" customWidth="1"/>
    <col min="6668" max="6668" width="15.140625" style="1" customWidth="1"/>
    <col min="6669" max="6669" width="7.7109375" style="1" customWidth="1"/>
    <col min="6670" max="6670" width="11.85546875" style="1" customWidth="1"/>
    <col min="6671" max="6671" width="18.5703125" style="1" customWidth="1"/>
    <col min="6672" max="6672" width="10.42578125" style="1" customWidth="1"/>
    <col min="6673" max="6673" width="10.7109375" style="1" bestFit="1" customWidth="1"/>
    <col min="6674" max="6916" width="9.140625" style="1"/>
    <col min="6917" max="6917" width="5.42578125" style="1" customWidth="1"/>
    <col min="6918" max="6918" width="53.42578125" style="1" customWidth="1"/>
    <col min="6919" max="6919" width="13.7109375" style="1" customWidth="1"/>
    <col min="6920" max="6920" width="8" style="1" customWidth="1"/>
    <col min="6921" max="6921" width="8.28515625" style="1" customWidth="1"/>
    <col min="6922" max="6922" width="14.140625" style="1" customWidth="1"/>
    <col min="6923" max="6923" width="10" style="1" customWidth="1"/>
    <col min="6924" max="6924" width="15.140625" style="1" customWidth="1"/>
    <col min="6925" max="6925" width="7.7109375" style="1" customWidth="1"/>
    <col min="6926" max="6926" width="11.85546875" style="1" customWidth="1"/>
    <col min="6927" max="6927" width="18.5703125" style="1" customWidth="1"/>
    <col min="6928" max="6928" width="10.42578125" style="1" customWidth="1"/>
    <col min="6929" max="6929" width="10.7109375" style="1" bestFit="1" customWidth="1"/>
    <col min="6930" max="7172" width="9.140625" style="1"/>
    <col min="7173" max="7173" width="5.42578125" style="1" customWidth="1"/>
    <col min="7174" max="7174" width="53.42578125" style="1" customWidth="1"/>
    <col min="7175" max="7175" width="13.7109375" style="1" customWidth="1"/>
    <col min="7176" max="7176" width="8" style="1" customWidth="1"/>
    <col min="7177" max="7177" width="8.28515625" style="1" customWidth="1"/>
    <col min="7178" max="7178" width="14.140625" style="1" customWidth="1"/>
    <col min="7179" max="7179" width="10" style="1" customWidth="1"/>
    <col min="7180" max="7180" width="15.140625" style="1" customWidth="1"/>
    <col min="7181" max="7181" width="7.7109375" style="1" customWidth="1"/>
    <col min="7182" max="7182" width="11.85546875" style="1" customWidth="1"/>
    <col min="7183" max="7183" width="18.5703125" style="1" customWidth="1"/>
    <col min="7184" max="7184" width="10.42578125" style="1" customWidth="1"/>
    <col min="7185" max="7185" width="10.7109375" style="1" bestFit="1" customWidth="1"/>
    <col min="7186" max="7428" width="9.140625" style="1"/>
    <col min="7429" max="7429" width="5.42578125" style="1" customWidth="1"/>
    <col min="7430" max="7430" width="53.42578125" style="1" customWidth="1"/>
    <col min="7431" max="7431" width="13.7109375" style="1" customWidth="1"/>
    <col min="7432" max="7432" width="8" style="1" customWidth="1"/>
    <col min="7433" max="7433" width="8.28515625" style="1" customWidth="1"/>
    <col min="7434" max="7434" width="14.140625" style="1" customWidth="1"/>
    <col min="7435" max="7435" width="10" style="1" customWidth="1"/>
    <col min="7436" max="7436" width="15.140625" style="1" customWidth="1"/>
    <col min="7437" max="7437" width="7.7109375" style="1" customWidth="1"/>
    <col min="7438" max="7438" width="11.85546875" style="1" customWidth="1"/>
    <col min="7439" max="7439" width="18.5703125" style="1" customWidth="1"/>
    <col min="7440" max="7440" width="10.42578125" style="1" customWidth="1"/>
    <col min="7441" max="7441" width="10.7109375" style="1" bestFit="1" customWidth="1"/>
    <col min="7442" max="7684" width="9.140625" style="1"/>
    <col min="7685" max="7685" width="5.42578125" style="1" customWidth="1"/>
    <col min="7686" max="7686" width="53.42578125" style="1" customWidth="1"/>
    <col min="7687" max="7687" width="13.7109375" style="1" customWidth="1"/>
    <col min="7688" max="7688" width="8" style="1" customWidth="1"/>
    <col min="7689" max="7689" width="8.28515625" style="1" customWidth="1"/>
    <col min="7690" max="7690" width="14.140625" style="1" customWidth="1"/>
    <col min="7691" max="7691" width="10" style="1" customWidth="1"/>
    <col min="7692" max="7692" width="15.140625" style="1" customWidth="1"/>
    <col min="7693" max="7693" width="7.7109375" style="1" customWidth="1"/>
    <col min="7694" max="7694" width="11.85546875" style="1" customWidth="1"/>
    <col min="7695" max="7695" width="18.5703125" style="1" customWidth="1"/>
    <col min="7696" max="7696" width="10.42578125" style="1" customWidth="1"/>
    <col min="7697" max="7697" width="10.7109375" style="1" bestFit="1" customWidth="1"/>
    <col min="7698" max="7940" width="9.140625" style="1"/>
    <col min="7941" max="7941" width="5.42578125" style="1" customWidth="1"/>
    <col min="7942" max="7942" width="53.42578125" style="1" customWidth="1"/>
    <col min="7943" max="7943" width="13.7109375" style="1" customWidth="1"/>
    <col min="7944" max="7944" width="8" style="1" customWidth="1"/>
    <col min="7945" max="7945" width="8.28515625" style="1" customWidth="1"/>
    <col min="7946" max="7946" width="14.140625" style="1" customWidth="1"/>
    <col min="7947" max="7947" width="10" style="1" customWidth="1"/>
    <col min="7948" max="7948" width="15.140625" style="1" customWidth="1"/>
    <col min="7949" max="7949" width="7.7109375" style="1" customWidth="1"/>
    <col min="7950" max="7950" width="11.85546875" style="1" customWidth="1"/>
    <col min="7951" max="7951" width="18.5703125" style="1" customWidth="1"/>
    <col min="7952" max="7952" width="10.42578125" style="1" customWidth="1"/>
    <col min="7953" max="7953" width="10.7109375" style="1" bestFit="1" customWidth="1"/>
    <col min="7954" max="8196" width="9.140625" style="1"/>
    <col min="8197" max="8197" width="5.42578125" style="1" customWidth="1"/>
    <col min="8198" max="8198" width="53.42578125" style="1" customWidth="1"/>
    <col min="8199" max="8199" width="13.7109375" style="1" customWidth="1"/>
    <col min="8200" max="8200" width="8" style="1" customWidth="1"/>
    <col min="8201" max="8201" width="8.28515625" style="1" customWidth="1"/>
    <col min="8202" max="8202" width="14.140625" style="1" customWidth="1"/>
    <col min="8203" max="8203" width="10" style="1" customWidth="1"/>
    <col min="8204" max="8204" width="15.140625" style="1" customWidth="1"/>
    <col min="8205" max="8205" width="7.7109375" style="1" customWidth="1"/>
    <col min="8206" max="8206" width="11.85546875" style="1" customWidth="1"/>
    <col min="8207" max="8207" width="18.5703125" style="1" customWidth="1"/>
    <col min="8208" max="8208" width="10.42578125" style="1" customWidth="1"/>
    <col min="8209" max="8209" width="10.7109375" style="1" bestFit="1" customWidth="1"/>
    <col min="8210" max="8452" width="9.140625" style="1"/>
    <col min="8453" max="8453" width="5.42578125" style="1" customWidth="1"/>
    <col min="8454" max="8454" width="53.42578125" style="1" customWidth="1"/>
    <col min="8455" max="8455" width="13.7109375" style="1" customWidth="1"/>
    <col min="8456" max="8456" width="8" style="1" customWidth="1"/>
    <col min="8457" max="8457" width="8.28515625" style="1" customWidth="1"/>
    <col min="8458" max="8458" width="14.140625" style="1" customWidth="1"/>
    <col min="8459" max="8459" width="10" style="1" customWidth="1"/>
    <col min="8460" max="8460" width="15.140625" style="1" customWidth="1"/>
    <col min="8461" max="8461" width="7.7109375" style="1" customWidth="1"/>
    <col min="8462" max="8462" width="11.85546875" style="1" customWidth="1"/>
    <col min="8463" max="8463" width="18.5703125" style="1" customWidth="1"/>
    <col min="8464" max="8464" width="10.42578125" style="1" customWidth="1"/>
    <col min="8465" max="8465" width="10.7109375" style="1" bestFit="1" customWidth="1"/>
    <col min="8466" max="8708" width="9.140625" style="1"/>
    <col min="8709" max="8709" width="5.42578125" style="1" customWidth="1"/>
    <col min="8710" max="8710" width="53.42578125" style="1" customWidth="1"/>
    <col min="8711" max="8711" width="13.7109375" style="1" customWidth="1"/>
    <col min="8712" max="8712" width="8" style="1" customWidth="1"/>
    <col min="8713" max="8713" width="8.28515625" style="1" customWidth="1"/>
    <col min="8714" max="8714" width="14.140625" style="1" customWidth="1"/>
    <col min="8715" max="8715" width="10" style="1" customWidth="1"/>
    <col min="8716" max="8716" width="15.140625" style="1" customWidth="1"/>
    <col min="8717" max="8717" width="7.7109375" style="1" customWidth="1"/>
    <col min="8718" max="8718" width="11.85546875" style="1" customWidth="1"/>
    <col min="8719" max="8719" width="18.5703125" style="1" customWidth="1"/>
    <col min="8720" max="8720" width="10.42578125" style="1" customWidth="1"/>
    <col min="8721" max="8721" width="10.7109375" style="1" bestFit="1" customWidth="1"/>
    <col min="8722" max="8964" width="9.140625" style="1"/>
    <col min="8965" max="8965" width="5.42578125" style="1" customWidth="1"/>
    <col min="8966" max="8966" width="53.42578125" style="1" customWidth="1"/>
    <col min="8967" max="8967" width="13.7109375" style="1" customWidth="1"/>
    <col min="8968" max="8968" width="8" style="1" customWidth="1"/>
    <col min="8969" max="8969" width="8.28515625" style="1" customWidth="1"/>
    <col min="8970" max="8970" width="14.140625" style="1" customWidth="1"/>
    <col min="8971" max="8971" width="10" style="1" customWidth="1"/>
    <col min="8972" max="8972" width="15.140625" style="1" customWidth="1"/>
    <col min="8973" max="8973" width="7.7109375" style="1" customWidth="1"/>
    <col min="8974" max="8974" width="11.85546875" style="1" customWidth="1"/>
    <col min="8975" max="8975" width="18.5703125" style="1" customWidth="1"/>
    <col min="8976" max="8976" width="10.42578125" style="1" customWidth="1"/>
    <col min="8977" max="8977" width="10.7109375" style="1" bestFit="1" customWidth="1"/>
    <col min="8978" max="9220" width="9.140625" style="1"/>
    <col min="9221" max="9221" width="5.42578125" style="1" customWidth="1"/>
    <col min="9222" max="9222" width="53.42578125" style="1" customWidth="1"/>
    <col min="9223" max="9223" width="13.7109375" style="1" customWidth="1"/>
    <col min="9224" max="9224" width="8" style="1" customWidth="1"/>
    <col min="9225" max="9225" width="8.28515625" style="1" customWidth="1"/>
    <col min="9226" max="9226" width="14.140625" style="1" customWidth="1"/>
    <col min="9227" max="9227" width="10" style="1" customWidth="1"/>
    <col min="9228" max="9228" width="15.140625" style="1" customWidth="1"/>
    <col min="9229" max="9229" width="7.7109375" style="1" customWidth="1"/>
    <col min="9230" max="9230" width="11.85546875" style="1" customWidth="1"/>
    <col min="9231" max="9231" width="18.5703125" style="1" customWidth="1"/>
    <col min="9232" max="9232" width="10.42578125" style="1" customWidth="1"/>
    <col min="9233" max="9233" width="10.7109375" style="1" bestFit="1" customWidth="1"/>
    <col min="9234" max="9476" width="9.140625" style="1"/>
    <col min="9477" max="9477" width="5.42578125" style="1" customWidth="1"/>
    <col min="9478" max="9478" width="53.42578125" style="1" customWidth="1"/>
    <col min="9479" max="9479" width="13.7109375" style="1" customWidth="1"/>
    <col min="9480" max="9480" width="8" style="1" customWidth="1"/>
    <col min="9481" max="9481" width="8.28515625" style="1" customWidth="1"/>
    <col min="9482" max="9482" width="14.140625" style="1" customWidth="1"/>
    <col min="9483" max="9483" width="10" style="1" customWidth="1"/>
    <col min="9484" max="9484" width="15.140625" style="1" customWidth="1"/>
    <col min="9485" max="9485" width="7.7109375" style="1" customWidth="1"/>
    <col min="9486" max="9486" width="11.85546875" style="1" customWidth="1"/>
    <col min="9487" max="9487" width="18.5703125" style="1" customWidth="1"/>
    <col min="9488" max="9488" width="10.42578125" style="1" customWidth="1"/>
    <col min="9489" max="9489" width="10.7109375" style="1" bestFit="1" customWidth="1"/>
    <col min="9490" max="9732" width="9.140625" style="1"/>
    <col min="9733" max="9733" width="5.42578125" style="1" customWidth="1"/>
    <col min="9734" max="9734" width="53.42578125" style="1" customWidth="1"/>
    <col min="9735" max="9735" width="13.7109375" style="1" customWidth="1"/>
    <col min="9736" max="9736" width="8" style="1" customWidth="1"/>
    <col min="9737" max="9737" width="8.28515625" style="1" customWidth="1"/>
    <col min="9738" max="9738" width="14.140625" style="1" customWidth="1"/>
    <col min="9739" max="9739" width="10" style="1" customWidth="1"/>
    <col min="9740" max="9740" width="15.140625" style="1" customWidth="1"/>
    <col min="9741" max="9741" width="7.7109375" style="1" customWidth="1"/>
    <col min="9742" max="9742" width="11.85546875" style="1" customWidth="1"/>
    <col min="9743" max="9743" width="18.5703125" style="1" customWidth="1"/>
    <col min="9744" max="9744" width="10.42578125" style="1" customWidth="1"/>
    <col min="9745" max="9745" width="10.7109375" style="1" bestFit="1" customWidth="1"/>
    <col min="9746" max="9988" width="9.140625" style="1"/>
    <col min="9989" max="9989" width="5.42578125" style="1" customWidth="1"/>
    <col min="9990" max="9990" width="53.42578125" style="1" customWidth="1"/>
    <col min="9991" max="9991" width="13.7109375" style="1" customWidth="1"/>
    <col min="9992" max="9992" width="8" style="1" customWidth="1"/>
    <col min="9993" max="9993" width="8.28515625" style="1" customWidth="1"/>
    <col min="9994" max="9994" width="14.140625" style="1" customWidth="1"/>
    <col min="9995" max="9995" width="10" style="1" customWidth="1"/>
    <col min="9996" max="9996" width="15.140625" style="1" customWidth="1"/>
    <col min="9997" max="9997" width="7.7109375" style="1" customWidth="1"/>
    <col min="9998" max="9998" width="11.85546875" style="1" customWidth="1"/>
    <col min="9999" max="9999" width="18.5703125" style="1" customWidth="1"/>
    <col min="10000" max="10000" width="10.42578125" style="1" customWidth="1"/>
    <col min="10001" max="10001" width="10.7109375" style="1" bestFit="1" customWidth="1"/>
    <col min="10002" max="10244" width="9.140625" style="1"/>
    <col min="10245" max="10245" width="5.42578125" style="1" customWidth="1"/>
    <col min="10246" max="10246" width="53.42578125" style="1" customWidth="1"/>
    <col min="10247" max="10247" width="13.7109375" style="1" customWidth="1"/>
    <col min="10248" max="10248" width="8" style="1" customWidth="1"/>
    <col min="10249" max="10249" width="8.28515625" style="1" customWidth="1"/>
    <col min="10250" max="10250" width="14.140625" style="1" customWidth="1"/>
    <col min="10251" max="10251" width="10" style="1" customWidth="1"/>
    <col min="10252" max="10252" width="15.140625" style="1" customWidth="1"/>
    <col min="10253" max="10253" width="7.7109375" style="1" customWidth="1"/>
    <col min="10254" max="10254" width="11.85546875" style="1" customWidth="1"/>
    <col min="10255" max="10255" width="18.5703125" style="1" customWidth="1"/>
    <col min="10256" max="10256" width="10.42578125" style="1" customWidth="1"/>
    <col min="10257" max="10257" width="10.7109375" style="1" bestFit="1" customWidth="1"/>
    <col min="10258" max="10500" width="9.140625" style="1"/>
    <col min="10501" max="10501" width="5.42578125" style="1" customWidth="1"/>
    <col min="10502" max="10502" width="53.42578125" style="1" customWidth="1"/>
    <col min="10503" max="10503" width="13.7109375" style="1" customWidth="1"/>
    <col min="10504" max="10504" width="8" style="1" customWidth="1"/>
    <col min="10505" max="10505" width="8.28515625" style="1" customWidth="1"/>
    <col min="10506" max="10506" width="14.140625" style="1" customWidth="1"/>
    <col min="10507" max="10507" width="10" style="1" customWidth="1"/>
    <col min="10508" max="10508" width="15.140625" style="1" customWidth="1"/>
    <col min="10509" max="10509" width="7.7109375" style="1" customWidth="1"/>
    <col min="10510" max="10510" width="11.85546875" style="1" customWidth="1"/>
    <col min="10511" max="10511" width="18.5703125" style="1" customWidth="1"/>
    <col min="10512" max="10512" width="10.42578125" style="1" customWidth="1"/>
    <col min="10513" max="10513" width="10.7109375" style="1" bestFit="1" customWidth="1"/>
    <col min="10514" max="10756" width="9.140625" style="1"/>
    <col min="10757" max="10757" width="5.42578125" style="1" customWidth="1"/>
    <col min="10758" max="10758" width="53.42578125" style="1" customWidth="1"/>
    <col min="10759" max="10759" width="13.7109375" style="1" customWidth="1"/>
    <col min="10760" max="10760" width="8" style="1" customWidth="1"/>
    <col min="10761" max="10761" width="8.28515625" style="1" customWidth="1"/>
    <col min="10762" max="10762" width="14.140625" style="1" customWidth="1"/>
    <col min="10763" max="10763" width="10" style="1" customWidth="1"/>
    <col min="10764" max="10764" width="15.140625" style="1" customWidth="1"/>
    <col min="10765" max="10765" width="7.7109375" style="1" customWidth="1"/>
    <col min="10766" max="10766" width="11.85546875" style="1" customWidth="1"/>
    <col min="10767" max="10767" width="18.5703125" style="1" customWidth="1"/>
    <col min="10768" max="10768" width="10.42578125" style="1" customWidth="1"/>
    <col min="10769" max="10769" width="10.7109375" style="1" bestFit="1" customWidth="1"/>
    <col min="10770" max="11012" width="9.140625" style="1"/>
    <col min="11013" max="11013" width="5.42578125" style="1" customWidth="1"/>
    <col min="11014" max="11014" width="53.42578125" style="1" customWidth="1"/>
    <col min="11015" max="11015" width="13.7109375" style="1" customWidth="1"/>
    <col min="11016" max="11016" width="8" style="1" customWidth="1"/>
    <col min="11017" max="11017" width="8.28515625" style="1" customWidth="1"/>
    <col min="11018" max="11018" width="14.140625" style="1" customWidth="1"/>
    <col min="11019" max="11019" width="10" style="1" customWidth="1"/>
    <col min="11020" max="11020" width="15.140625" style="1" customWidth="1"/>
    <col min="11021" max="11021" width="7.7109375" style="1" customWidth="1"/>
    <col min="11022" max="11022" width="11.85546875" style="1" customWidth="1"/>
    <col min="11023" max="11023" width="18.5703125" style="1" customWidth="1"/>
    <col min="11024" max="11024" width="10.42578125" style="1" customWidth="1"/>
    <col min="11025" max="11025" width="10.7109375" style="1" bestFit="1" customWidth="1"/>
    <col min="11026" max="11268" width="9.140625" style="1"/>
    <col min="11269" max="11269" width="5.42578125" style="1" customWidth="1"/>
    <col min="11270" max="11270" width="53.42578125" style="1" customWidth="1"/>
    <col min="11271" max="11271" width="13.7109375" style="1" customWidth="1"/>
    <col min="11272" max="11272" width="8" style="1" customWidth="1"/>
    <col min="11273" max="11273" width="8.28515625" style="1" customWidth="1"/>
    <col min="11274" max="11274" width="14.140625" style="1" customWidth="1"/>
    <col min="11275" max="11275" width="10" style="1" customWidth="1"/>
    <col min="11276" max="11276" width="15.140625" style="1" customWidth="1"/>
    <col min="11277" max="11277" width="7.7109375" style="1" customWidth="1"/>
    <col min="11278" max="11278" width="11.85546875" style="1" customWidth="1"/>
    <col min="11279" max="11279" width="18.5703125" style="1" customWidth="1"/>
    <col min="11280" max="11280" width="10.42578125" style="1" customWidth="1"/>
    <col min="11281" max="11281" width="10.7109375" style="1" bestFit="1" customWidth="1"/>
    <col min="11282" max="11524" width="9.140625" style="1"/>
    <col min="11525" max="11525" width="5.42578125" style="1" customWidth="1"/>
    <col min="11526" max="11526" width="53.42578125" style="1" customWidth="1"/>
    <col min="11527" max="11527" width="13.7109375" style="1" customWidth="1"/>
    <col min="11528" max="11528" width="8" style="1" customWidth="1"/>
    <col min="11529" max="11529" width="8.28515625" style="1" customWidth="1"/>
    <col min="11530" max="11530" width="14.140625" style="1" customWidth="1"/>
    <col min="11531" max="11531" width="10" style="1" customWidth="1"/>
    <col min="11532" max="11532" width="15.140625" style="1" customWidth="1"/>
    <col min="11533" max="11533" width="7.7109375" style="1" customWidth="1"/>
    <col min="11534" max="11534" width="11.85546875" style="1" customWidth="1"/>
    <col min="11535" max="11535" width="18.5703125" style="1" customWidth="1"/>
    <col min="11536" max="11536" width="10.42578125" style="1" customWidth="1"/>
    <col min="11537" max="11537" width="10.7109375" style="1" bestFit="1" customWidth="1"/>
    <col min="11538" max="11780" width="9.140625" style="1"/>
    <col min="11781" max="11781" width="5.42578125" style="1" customWidth="1"/>
    <col min="11782" max="11782" width="53.42578125" style="1" customWidth="1"/>
    <col min="11783" max="11783" width="13.7109375" style="1" customWidth="1"/>
    <col min="11784" max="11784" width="8" style="1" customWidth="1"/>
    <col min="11785" max="11785" width="8.28515625" style="1" customWidth="1"/>
    <col min="11786" max="11786" width="14.140625" style="1" customWidth="1"/>
    <col min="11787" max="11787" width="10" style="1" customWidth="1"/>
    <col min="11788" max="11788" width="15.140625" style="1" customWidth="1"/>
    <col min="11789" max="11789" width="7.7109375" style="1" customWidth="1"/>
    <col min="11790" max="11790" width="11.85546875" style="1" customWidth="1"/>
    <col min="11791" max="11791" width="18.5703125" style="1" customWidth="1"/>
    <col min="11792" max="11792" width="10.42578125" style="1" customWidth="1"/>
    <col min="11793" max="11793" width="10.7109375" style="1" bestFit="1" customWidth="1"/>
    <col min="11794" max="12036" width="9.140625" style="1"/>
    <col min="12037" max="12037" width="5.42578125" style="1" customWidth="1"/>
    <col min="12038" max="12038" width="53.42578125" style="1" customWidth="1"/>
    <col min="12039" max="12039" width="13.7109375" style="1" customWidth="1"/>
    <col min="12040" max="12040" width="8" style="1" customWidth="1"/>
    <col min="12041" max="12041" width="8.28515625" style="1" customWidth="1"/>
    <col min="12042" max="12042" width="14.140625" style="1" customWidth="1"/>
    <col min="12043" max="12043" width="10" style="1" customWidth="1"/>
    <col min="12044" max="12044" width="15.140625" style="1" customWidth="1"/>
    <col min="12045" max="12045" width="7.7109375" style="1" customWidth="1"/>
    <col min="12046" max="12046" width="11.85546875" style="1" customWidth="1"/>
    <col min="12047" max="12047" width="18.5703125" style="1" customWidth="1"/>
    <col min="12048" max="12048" width="10.42578125" style="1" customWidth="1"/>
    <col min="12049" max="12049" width="10.7109375" style="1" bestFit="1" customWidth="1"/>
    <col min="12050" max="12292" width="9.140625" style="1"/>
    <col min="12293" max="12293" width="5.42578125" style="1" customWidth="1"/>
    <col min="12294" max="12294" width="53.42578125" style="1" customWidth="1"/>
    <col min="12295" max="12295" width="13.7109375" style="1" customWidth="1"/>
    <col min="12296" max="12296" width="8" style="1" customWidth="1"/>
    <col min="12297" max="12297" width="8.28515625" style="1" customWidth="1"/>
    <col min="12298" max="12298" width="14.140625" style="1" customWidth="1"/>
    <col min="12299" max="12299" width="10" style="1" customWidth="1"/>
    <col min="12300" max="12300" width="15.140625" style="1" customWidth="1"/>
    <col min="12301" max="12301" width="7.7109375" style="1" customWidth="1"/>
    <col min="12302" max="12302" width="11.85546875" style="1" customWidth="1"/>
    <col min="12303" max="12303" width="18.5703125" style="1" customWidth="1"/>
    <col min="12304" max="12304" width="10.42578125" style="1" customWidth="1"/>
    <col min="12305" max="12305" width="10.7109375" style="1" bestFit="1" customWidth="1"/>
    <col min="12306" max="12548" width="9.140625" style="1"/>
    <col min="12549" max="12549" width="5.42578125" style="1" customWidth="1"/>
    <col min="12550" max="12550" width="53.42578125" style="1" customWidth="1"/>
    <col min="12551" max="12551" width="13.7109375" style="1" customWidth="1"/>
    <col min="12552" max="12552" width="8" style="1" customWidth="1"/>
    <col min="12553" max="12553" width="8.28515625" style="1" customWidth="1"/>
    <col min="12554" max="12554" width="14.140625" style="1" customWidth="1"/>
    <col min="12555" max="12555" width="10" style="1" customWidth="1"/>
    <col min="12556" max="12556" width="15.140625" style="1" customWidth="1"/>
    <col min="12557" max="12557" width="7.7109375" style="1" customWidth="1"/>
    <col min="12558" max="12558" width="11.85546875" style="1" customWidth="1"/>
    <col min="12559" max="12559" width="18.5703125" style="1" customWidth="1"/>
    <col min="12560" max="12560" width="10.42578125" style="1" customWidth="1"/>
    <col min="12561" max="12561" width="10.7109375" style="1" bestFit="1" customWidth="1"/>
    <col min="12562" max="12804" width="9.140625" style="1"/>
    <col min="12805" max="12805" width="5.42578125" style="1" customWidth="1"/>
    <col min="12806" max="12806" width="53.42578125" style="1" customWidth="1"/>
    <col min="12807" max="12807" width="13.7109375" style="1" customWidth="1"/>
    <col min="12808" max="12808" width="8" style="1" customWidth="1"/>
    <col min="12809" max="12809" width="8.28515625" style="1" customWidth="1"/>
    <col min="12810" max="12810" width="14.140625" style="1" customWidth="1"/>
    <col min="12811" max="12811" width="10" style="1" customWidth="1"/>
    <col min="12812" max="12812" width="15.140625" style="1" customWidth="1"/>
    <col min="12813" max="12813" width="7.7109375" style="1" customWidth="1"/>
    <col min="12814" max="12814" width="11.85546875" style="1" customWidth="1"/>
    <col min="12815" max="12815" width="18.5703125" style="1" customWidth="1"/>
    <col min="12816" max="12816" width="10.42578125" style="1" customWidth="1"/>
    <col min="12817" max="12817" width="10.7109375" style="1" bestFit="1" customWidth="1"/>
    <col min="12818" max="13060" width="9.140625" style="1"/>
    <col min="13061" max="13061" width="5.42578125" style="1" customWidth="1"/>
    <col min="13062" max="13062" width="53.42578125" style="1" customWidth="1"/>
    <col min="13063" max="13063" width="13.7109375" style="1" customWidth="1"/>
    <col min="13064" max="13064" width="8" style="1" customWidth="1"/>
    <col min="13065" max="13065" width="8.28515625" style="1" customWidth="1"/>
    <col min="13066" max="13066" width="14.140625" style="1" customWidth="1"/>
    <col min="13067" max="13067" width="10" style="1" customWidth="1"/>
    <col min="13068" max="13068" width="15.140625" style="1" customWidth="1"/>
    <col min="13069" max="13069" width="7.7109375" style="1" customWidth="1"/>
    <col min="13070" max="13070" width="11.85546875" style="1" customWidth="1"/>
    <col min="13071" max="13071" width="18.5703125" style="1" customWidth="1"/>
    <col min="13072" max="13072" width="10.42578125" style="1" customWidth="1"/>
    <col min="13073" max="13073" width="10.7109375" style="1" bestFit="1" customWidth="1"/>
    <col min="13074" max="13316" width="9.140625" style="1"/>
    <col min="13317" max="13317" width="5.42578125" style="1" customWidth="1"/>
    <col min="13318" max="13318" width="53.42578125" style="1" customWidth="1"/>
    <col min="13319" max="13319" width="13.7109375" style="1" customWidth="1"/>
    <col min="13320" max="13320" width="8" style="1" customWidth="1"/>
    <col min="13321" max="13321" width="8.28515625" style="1" customWidth="1"/>
    <col min="13322" max="13322" width="14.140625" style="1" customWidth="1"/>
    <col min="13323" max="13323" width="10" style="1" customWidth="1"/>
    <col min="13324" max="13324" width="15.140625" style="1" customWidth="1"/>
    <col min="13325" max="13325" width="7.7109375" style="1" customWidth="1"/>
    <col min="13326" max="13326" width="11.85546875" style="1" customWidth="1"/>
    <col min="13327" max="13327" width="18.5703125" style="1" customWidth="1"/>
    <col min="13328" max="13328" width="10.42578125" style="1" customWidth="1"/>
    <col min="13329" max="13329" width="10.7109375" style="1" bestFit="1" customWidth="1"/>
    <col min="13330" max="13572" width="9.140625" style="1"/>
    <col min="13573" max="13573" width="5.42578125" style="1" customWidth="1"/>
    <col min="13574" max="13574" width="53.42578125" style="1" customWidth="1"/>
    <col min="13575" max="13575" width="13.7109375" style="1" customWidth="1"/>
    <col min="13576" max="13576" width="8" style="1" customWidth="1"/>
    <col min="13577" max="13577" width="8.28515625" style="1" customWidth="1"/>
    <col min="13578" max="13578" width="14.140625" style="1" customWidth="1"/>
    <col min="13579" max="13579" width="10" style="1" customWidth="1"/>
    <col min="13580" max="13580" width="15.140625" style="1" customWidth="1"/>
    <col min="13581" max="13581" width="7.7109375" style="1" customWidth="1"/>
    <col min="13582" max="13582" width="11.85546875" style="1" customWidth="1"/>
    <col min="13583" max="13583" width="18.5703125" style="1" customWidth="1"/>
    <col min="13584" max="13584" width="10.42578125" style="1" customWidth="1"/>
    <col min="13585" max="13585" width="10.7109375" style="1" bestFit="1" customWidth="1"/>
    <col min="13586" max="13828" width="9.140625" style="1"/>
    <col min="13829" max="13829" width="5.42578125" style="1" customWidth="1"/>
    <col min="13830" max="13830" width="53.42578125" style="1" customWidth="1"/>
    <col min="13831" max="13831" width="13.7109375" style="1" customWidth="1"/>
    <col min="13832" max="13832" width="8" style="1" customWidth="1"/>
    <col min="13833" max="13833" width="8.28515625" style="1" customWidth="1"/>
    <col min="13834" max="13834" width="14.140625" style="1" customWidth="1"/>
    <col min="13835" max="13835" width="10" style="1" customWidth="1"/>
    <col min="13836" max="13836" width="15.140625" style="1" customWidth="1"/>
    <col min="13837" max="13837" width="7.7109375" style="1" customWidth="1"/>
    <col min="13838" max="13838" width="11.85546875" style="1" customWidth="1"/>
    <col min="13839" max="13839" width="18.5703125" style="1" customWidth="1"/>
    <col min="13840" max="13840" width="10.42578125" style="1" customWidth="1"/>
    <col min="13841" max="13841" width="10.7109375" style="1" bestFit="1" customWidth="1"/>
    <col min="13842" max="14084" width="9.140625" style="1"/>
    <col min="14085" max="14085" width="5.42578125" style="1" customWidth="1"/>
    <col min="14086" max="14086" width="53.42578125" style="1" customWidth="1"/>
    <col min="14087" max="14087" width="13.7109375" style="1" customWidth="1"/>
    <col min="14088" max="14088" width="8" style="1" customWidth="1"/>
    <col min="14089" max="14089" width="8.28515625" style="1" customWidth="1"/>
    <col min="14090" max="14090" width="14.140625" style="1" customWidth="1"/>
    <col min="14091" max="14091" width="10" style="1" customWidth="1"/>
    <col min="14092" max="14092" width="15.140625" style="1" customWidth="1"/>
    <col min="14093" max="14093" width="7.7109375" style="1" customWidth="1"/>
    <col min="14094" max="14094" width="11.85546875" style="1" customWidth="1"/>
    <col min="14095" max="14095" width="18.5703125" style="1" customWidth="1"/>
    <col min="14096" max="14096" width="10.42578125" style="1" customWidth="1"/>
    <col min="14097" max="14097" width="10.7109375" style="1" bestFit="1" customWidth="1"/>
    <col min="14098" max="14340" width="9.140625" style="1"/>
    <col min="14341" max="14341" width="5.42578125" style="1" customWidth="1"/>
    <col min="14342" max="14342" width="53.42578125" style="1" customWidth="1"/>
    <col min="14343" max="14343" width="13.7109375" style="1" customWidth="1"/>
    <col min="14344" max="14344" width="8" style="1" customWidth="1"/>
    <col min="14345" max="14345" width="8.28515625" style="1" customWidth="1"/>
    <col min="14346" max="14346" width="14.140625" style="1" customWidth="1"/>
    <col min="14347" max="14347" width="10" style="1" customWidth="1"/>
    <col min="14348" max="14348" width="15.140625" style="1" customWidth="1"/>
    <col min="14349" max="14349" width="7.7109375" style="1" customWidth="1"/>
    <col min="14350" max="14350" width="11.85546875" style="1" customWidth="1"/>
    <col min="14351" max="14351" width="18.5703125" style="1" customWidth="1"/>
    <col min="14352" max="14352" width="10.42578125" style="1" customWidth="1"/>
    <col min="14353" max="14353" width="10.7109375" style="1" bestFit="1" customWidth="1"/>
    <col min="14354" max="14596" width="9.140625" style="1"/>
    <col min="14597" max="14597" width="5.42578125" style="1" customWidth="1"/>
    <col min="14598" max="14598" width="53.42578125" style="1" customWidth="1"/>
    <col min="14599" max="14599" width="13.7109375" style="1" customWidth="1"/>
    <col min="14600" max="14600" width="8" style="1" customWidth="1"/>
    <col min="14601" max="14601" width="8.28515625" style="1" customWidth="1"/>
    <col min="14602" max="14602" width="14.140625" style="1" customWidth="1"/>
    <col min="14603" max="14603" width="10" style="1" customWidth="1"/>
    <col min="14604" max="14604" width="15.140625" style="1" customWidth="1"/>
    <col min="14605" max="14605" width="7.7109375" style="1" customWidth="1"/>
    <col min="14606" max="14606" width="11.85546875" style="1" customWidth="1"/>
    <col min="14607" max="14607" width="18.5703125" style="1" customWidth="1"/>
    <col min="14608" max="14608" width="10.42578125" style="1" customWidth="1"/>
    <col min="14609" max="14609" width="10.7109375" style="1" bestFit="1" customWidth="1"/>
    <col min="14610" max="14852" width="9.140625" style="1"/>
    <col min="14853" max="14853" width="5.42578125" style="1" customWidth="1"/>
    <col min="14854" max="14854" width="53.42578125" style="1" customWidth="1"/>
    <col min="14855" max="14855" width="13.7109375" style="1" customWidth="1"/>
    <col min="14856" max="14856" width="8" style="1" customWidth="1"/>
    <col min="14857" max="14857" width="8.28515625" style="1" customWidth="1"/>
    <col min="14858" max="14858" width="14.140625" style="1" customWidth="1"/>
    <col min="14859" max="14859" width="10" style="1" customWidth="1"/>
    <col min="14860" max="14860" width="15.140625" style="1" customWidth="1"/>
    <col min="14861" max="14861" width="7.7109375" style="1" customWidth="1"/>
    <col min="14862" max="14862" width="11.85546875" style="1" customWidth="1"/>
    <col min="14863" max="14863" width="18.5703125" style="1" customWidth="1"/>
    <col min="14864" max="14864" width="10.42578125" style="1" customWidth="1"/>
    <col min="14865" max="14865" width="10.7109375" style="1" bestFit="1" customWidth="1"/>
    <col min="14866" max="15108" width="9.140625" style="1"/>
    <col min="15109" max="15109" width="5.42578125" style="1" customWidth="1"/>
    <col min="15110" max="15110" width="53.42578125" style="1" customWidth="1"/>
    <col min="15111" max="15111" width="13.7109375" style="1" customWidth="1"/>
    <col min="15112" max="15112" width="8" style="1" customWidth="1"/>
    <col min="15113" max="15113" width="8.28515625" style="1" customWidth="1"/>
    <col min="15114" max="15114" width="14.140625" style="1" customWidth="1"/>
    <col min="15115" max="15115" width="10" style="1" customWidth="1"/>
    <col min="15116" max="15116" width="15.140625" style="1" customWidth="1"/>
    <col min="15117" max="15117" width="7.7109375" style="1" customWidth="1"/>
    <col min="15118" max="15118" width="11.85546875" style="1" customWidth="1"/>
    <col min="15119" max="15119" width="18.5703125" style="1" customWidth="1"/>
    <col min="15120" max="15120" width="10.42578125" style="1" customWidth="1"/>
    <col min="15121" max="15121" width="10.7109375" style="1" bestFit="1" customWidth="1"/>
    <col min="15122" max="15364" width="9.140625" style="1"/>
    <col min="15365" max="15365" width="5.42578125" style="1" customWidth="1"/>
    <col min="15366" max="15366" width="53.42578125" style="1" customWidth="1"/>
    <col min="15367" max="15367" width="13.7109375" style="1" customWidth="1"/>
    <col min="15368" max="15368" width="8" style="1" customWidth="1"/>
    <col min="15369" max="15369" width="8.28515625" style="1" customWidth="1"/>
    <col min="15370" max="15370" width="14.140625" style="1" customWidth="1"/>
    <col min="15371" max="15371" width="10" style="1" customWidth="1"/>
    <col min="15372" max="15372" width="15.140625" style="1" customWidth="1"/>
    <col min="15373" max="15373" width="7.7109375" style="1" customWidth="1"/>
    <col min="15374" max="15374" width="11.85546875" style="1" customWidth="1"/>
    <col min="15375" max="15375" width="18.5703125" style="1" customWidth="1"/>
    <col min="15376" max="15376" width="10.42578125" style="1" customWidth="1"/>
    <col min="15377" max="15377" width="10.7109375" style="1" bestFit="1" customWidth="1"/>
    <col min="15378" max="15620" width="9.140625" style="1"/>
    <col min="15621" max="15621" width="5.42578125" style="1" customWidth="1"/>
    <col min="15622" max="15622" width="53.42578125" style="1" customWidth="1"/>
    <col min="15623" max="15623" width="13.7109375" style="1" customWidth="1"/>
    <col min="15624" max="15624" width="8" style="1" customWidth="1"/>
    <col min="15625" max="15625" width="8.28515625" style="1" customWidth="1"/>
    <col min="15626" max="15626" width="14.140625" style="1" customWidth="1"/>
    <col min="15627" max="15627" width="10" style="1" customWidth="1"/>
    <col min="15628" max="15628" width="15.140625" style="1" customWidth="1"/>
    <col min="15629" max="15629" width="7.7109375" style="1" customWidth="1"/>
    <col min="15630" max="15630" width="11.85546875" style="1" customWidth="1"/>
    <col min="15631" max="15631" width="18.5703125" style="1" customWidth="1"/>
    <col min="15632" max="15632" width="10.42578125" style="1" customWidth="1"/>
    <col min="15633" max="15633" width="10.7109375" style="1" bestFit="1" customWidth="1"/>
    <col min="15634" max="15876" width="9.140625" style="1"/>
    <col min="15877" max="15877" width="5.42578125" style="1" customWidth="1"/>
    <col min="15878" max="15878" width="53.42578125" style="1" customWidth="1"/>
    <col min="15879" max="15879" width="13.7109375" style="1" customWidth="1"/>
    <col min="15880" max="15880" width="8" style="1" customWidth="1"/>
    <col min="15881" max="15881" width="8.28515625" style="1" customWidth="1"/>
    <col min="15882" max="15882" width="14.140625" style="1" customWidth="1"/>
    <col min="15883" max="15883" width="10" style="1" customWidth="1"/>
    <col min="15884" max="15884" width="15.140625" style="1" customWidth="1"/>
    <col min="15885" max="15885" width="7.7109375" style="1" customWidth="1"/>
    <col min="15886" max="15886" width="11.85546875" style="1" customWidth="1"/>
    <col min="15887" max="15887" width="18.5703125" style="1" customWidth="1"/>
    <col min="15888" max="15888" width="10.42578125" style="1" customWidth="1"/>
    <col min="15889" max="15889" width="10.7109375" style="1" bestFit="1" customWidth="1"/>
    <col min="15890" max="16132" width="9.140625" style="1"/>
    <col min="16133" max="16133" width="5.42578125" style="1" customWidth="1"/>
    <col min="16134" max="16134" width="53.42578125" style="1" customWidth="1"/>
    <col min="16135" max="16135" width="13.7109375" style="1" customWidth="1"/>
    <col min="16136" max="16136" width="8" style="1" customWidth="1"/>
    <col min="16137" max="16137" width="8.28515625" style="1" customWidth="1"/>
    <col min="16138" max="16138" width="14.140625" style="1" customWidth="1"/>
    <col min="16139" max="16139" width="10" style="1" customWidth="1"/>
    <col min="16140" max="16140" width="15.140625" style="1" customWidth="1"/>
    <col min="16141" max="16141" width="7.7109375" style="1" customWidth="1"/>
    <col min="16142" max="16142" width="11.85546875" style="1" customWidth="1"/>
    <col min="16143" max="16143" width="18.5703125" style="1" customWidth="1"/>
    <col min="16144" max="16144" width="10.42578125" style="1" customWidth="1"/>
    <col min="16145" max="16145" width="10.7109375" style="1" bestFit="1" customWidth="1"/>
    <col min="16146" max="16384" width="9.140625" style="1"/>
  </cols>
  <sheetData>
    <row r="1" spans="1:17" ht="15.75" x14ac:dyDescent="0.25">
      <c r="A1" s="82" t="s">
        <v>30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</row>
    <row r="2" spans="1:17" ht="15.75" x14ac:dyDescent="0.25">
      <c r="A2" s="83" t="s">
        <v>29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</row>
    <row r="3" spans="1:17" s="2" customFormat="1" ht="15.75" x14ac:dyDescent="0.25">
      <c r="A3" s="83" t="s">
        <v>111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</row>
    <row r="4" spans="1:17" s="2" customFormat="1" ht="15.75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1:17" ht="30.75" customHeight="1" x14ac:dyDescent="0.3">
      <c r="A5" s="106" t="s">
        <v>28</v>
      </c>
      <c r="B5" s="106"/>
      <c r="C5" s="106"/>
      <c r="D5" s="44" t="s">
        <v>27</v>
      </c>
      <c r="E5" s="66" t="s">
        <v>32</v>
      </c>
      <c r="F5" s="65"/>
    </row>
    <row r="6" spans="1:17" ht="7.5" customHeight="1" thickBot="1" x14ac:dyDescent="0.35">
      <c r="A6" s="44"/>
      <c r="B6" s="44"/>
      <c r="C6" s="44"/>
      <c r="D6" s="44"/>
    </row>
    <row r="7" spans="1:17" s="42" customFormat="1" ht="27.95" customHeight="1" x14ac:dyDescent="0.2">
      <c r="A7" s="84" t="s">
        <v>26</v>
      </c>
      <c r="B7" s="85"/>
      <c r="C7" s="86"/>
      <c r="D7" s="93" t="s">
        <v>25</v>
      </c>
      <c r="E7" s="85"/>
      <c r="F7" s="85"/>
      <c r="G7" s="86"/>
      <c r="H7" s="96" t="s">
        <v>24</v>
      </c>
      <c r="I7" s="96" t="s">
        <v>23</v>
      </c>
      <c r="J7" s="102" t="s">
        <v>22</v>
      </c>
      <c r="K7" s="104"/>
      <c r="L7" s="102" t="s">
        <v>21</v>
      </c>
      <c r="M7" s="103"/>
      <c r="N7" s="104"/>
      <c r="O7" s="79" t="s">
        <v>20</v>
      </c>
      <c r="P7" s="79" t="s">
        <v>19</v>
      </c>
      <c r="Q7" s="79" t="s">
        <v>18</v>
      </c>
    </row>
    <row r="8" spans="1:17" s="42" customFormat="1" ht="15.75" customHeight="1" x14ac:dyDescent="0.2">
      <c r="A8" s="87"/>
      <c r="B8" s="88"/>
      <c r="C8" s="89"/>
      <c r="D8" s="94"/>
      <c r="E8" s="88"/>
      <c r="F8" s="88"/>
      <c r="G8" s="89"/>
      <c r="H8" s="97"/>
      <c r="I8" s="97"/>
      <c r="J8" s="99" t="s">
        <v>17</v>
      </c>
      <c r="K8" s="99" t="s">
        <v>15</v>
      </c>
      <c r="L8" s="99" t="s">
        <v>16</v>
      </c>
      <c r="M8" s="100" t="s">
        <v>15</v>
      </c>
      <c r="N8" s="100"/>
      <c r="O8" s="80"/>
      <c r="P8" s="80"/>
      <c r="Q8" s="80"/>
    </row>
    <row r="9" spans="1:17" s="42" customFormat="1" ht="15.75" customHeight="1" x14ac:dyDescent="0.2">
      <c r="A9" s="90"/>
      <c r="B9" s="91"/>
      <c r="C9" s="92"/>
      <c r="D9" s="95"/>
      <c r="E9" s="91"/>
      <c r="F9" s="91"/>
      <c r="G9" s="92"/>
      <c r="H9" s="98"/>
      <c r="I9" s="98"/>
      <c r="J9" s="99"/>
      <c r="K9" s="99"/>
      <c r="L9" s="99"/>
      <c r="M9" s="43" t="s">
        <v>14</v>
      </c>
      <c r="N9" s="43" t="s">
        <v>13</v>
      </c>
      <c r="O9" s="81"/>
      <c r="P9" s="81"/>
      <c r="Q9" s="81"/>
    </row>
    <row r="10" spans="1:17" s="33" customFormat="1" ht="13.5" thickBot="1" x14ac:dyDescent="0.25">
      <c r="A10" s="105">
        <v>1</v>
      </c>
      <c r="B10" s="72"/>
      <c r="C10" s="73"/>
      <c r="D10" s="71">
        <v>2</v>
      </c>
      <c r="E10" s="72"/>
      <c r="F10" s="72"/>
      <c r="G10" s="73"/>
      <c r="H10" s="41">
        <v>3</v>
      </c>
      <c r="I10" s="41">
        <v>4</v>
      </c>
      <c r="J10" s="40">
        <v>5</v>
      </c>
      <c r="K10" s="40">
        <v>6</v>
      </c>
      <c r="L10" s="40">
        <v>7</v>
      </c>
      <c r="M10" s="40">
        <v>8</v>
      </c>
      <c r="N10" s="40">
        <v>9</v>
      </c>
      <c r="O10" s="40">
        <v>10</v>
      </c>
      <c r="P10" s="40">
        <v>11</v>
      </c>
      <c r="Q10" s="40">
        <v>12</v>
      </c>
    </row>
    <row r="11" spans="1:17" s="33" customFormat="1" ht="14.1" customHeight="1" thickTop="1" x14ac:dyDescent="0.2">
      <c r="A11" s="39"/>
      <c r="B11" s="38"/>
      <c r="C11" s="37"/>
      <c r="G11" s="36"/>
      <c r="H11" s="35"/>
      <c r="I11" s="35"/>
      <c r="J11" s="34"/>
      <c r="K11" s="34"/>
      <c r="L11" s="34"/>
      <c r="M11" s="34"/>
      <c r="N11" s="34"/>
      <c r="O11" s="34"/>
      <c r="P11" s="34"/>
      <c r="Q11" s="34"/>
    </row>
    <row r="12" spans="1:17" s="5" customFormat="1" ht="16.5" customHeight="1" x14ac:dyDescent="0.2">
      <c r="A12" s="24"/>
      <c r="B12" s="23" t="s">
        <v>12</v>
      </c>
      <c r="C12" s="22"/>
      <c r="D12" s="74" t="s">
        <v>33</v>
      </c>
      <c r="E12" s="74"/>
      <c r="F12" s="74"/>
      <c r="G12" s="75"/>
      <c r="H12" s="32">
        <f>H13+H48+H56+H73+H82</f>
        <v>8049007900</v>
      </c>
      <c r="I12" s="25">
        <f t="shared" ref="I12:I46" si="0">H12/$H$92*100</f>
        <v>100</v>
      </c>
      <c r="J12" s="25">
        <f>(J13*H13+J48*H48+J82*H82)/H12</f>
        <v>51.518845873546724</v>
      </c>
      <c r="K12" s="25">
        <f t="shared" ref="K12:K75" si="1">M12/H12*100</f>
        <v>46.899337308390514</v>
      </c>
      <c r="L12" s="25">
        <f t="shared" ref="L12:L46" si="2">J12*H12/$H$92</f>
        <v>51.518845873546724</v>
      </c>
      <c r="M12" s="68">
        <f>M13+M48+M73+M82+M56</f>
        <v>3774931365</v>
      </c>
      <c r="N12" s="25">
        <f t="shared" ref="N12:N46" si="3">M12/$H$92*100</f>
        <v>46.899337308390514</v>
      </c>
      <c r="O12" s="32">
        <f>O13+O48+O73+O82+O56</f>
        <v>4274076535</v>
      </c>
      <c r="P12" s="32"/>
      <c r="Q12" s="32"/>
    </row>
    <row r="13" spans="1:17" s="5" customFormat="1" ht="32.25" customHeight="1" x14ac:dyDescent="0.2">
      <c r="A13" s="24"/>
      <c r="B13" s="23"/>
      <c r="C13" s="22">
        <v>1</v>
      </c>
      <c r="D13" s="21"/>
      <c r="E13" s="74" t="s">
        <v>11</v>
      </c>
      <c r="F13" s="74"/>
      <c r="G13" s="75"/>
      <c r="H13" s="32">
        <f>H14+H21+H27+H29+H36+H38+H42+H47</f>
        <v>5318505900</v>
      </c>
      <c r="I13" s="25">
        <f t="shared" si="0"/>
        <v>66.076539693792569</v>
      </c>
      <c r="J13" s="25">
        <f>(J14*H14+J21*H21+J27*H27+J29*H29+J36*H36+J38*H38+J42*H42+J47*H47)/H13</f>
        <v>56.559975882523702</v>
      </c>
      <c r="K13" s="25">
        <f t="shared" si="1"/>
        <v>46.647710647458339</v>
      </c>
      <c r="L13" s="25">
        <f t="shared" si="2"/>
        <v>37.372874914815277</v>
      </c>
      <c r="M13" s="69">
        <f>M14+M21+M27+M29+M36+M38+M42+M47</f>
        <v>2480961243</v>
      </c>
      <c r="N13" s="25">
        <f t="shared" si="3"/>
        <v>30.823193042213315</v>
      </c>
      <c r="O13" s="32">
        <f>O14+O21+O27+O29+O36+O38+O42</f>
        <v>2837544657</v>
      </c>
      <c r="P13" s="32"/>
      <c r="Q13" s="32"/>
    </row>
    <row r="14" spans="1:17" s="5" customFormat="1" ht="32.25" customHeight="1" x14ac:dyDescent="0.2">
      <c r="A14" s="24"/>
      <c r="B14" s="23"/>
      <c r="C14" s="22"/>
      <c r="D14" s="21"/>
      <c r="E14" s="21"/>
      <c r="F14" s="74" t="s">
        <v>10</v>
      </c>
      <c r="G14" s="75"/>
      <c r="H14" s="32">
        <f>SUM(H15:H20)</f>
        <v>30075000</v>
      </c>
      <c r="I14" s="25">
        <f t="shared" si="0"/>
        <v>0.3736485337528368</v>
      </c>
      <c r="J14" s="25">
        <f>(J15*H15+J18*H18+J19*H19+J20*H20)/H14</f>
        <v>60.931005818786367</v>
      </c>
      <c r="K14" s="25">
        <f t="shared" si="1"/>
        <v>70.822942643391514</v>
      </c>
      <c r="L14" s="25">
        <f t="shared" si="2"/>
        <v>0.22766780984275092</v>
      </c>
      <c r="M14" s="32">
        <f>SUM(M15:M20)</f>
        <v>21300000</v>
      </c>
      <c r="N14" s="25">
        <f t="shared" si="3"/>
        <v>0.26462888674764501</v>
      </c>
      <c r="O14" s="32">
        <f>SUM(O15:O20)</f>
        <v>8775000</v>
      </c>
      <c r="P14" s="32"/>
      <c r="Q14" s="32"/>
    </row>
    <row r="15" spans="1:17" s="10" customFormat="1" ht="32.25" customHeight="1" x14ac:dyDescent="0.2">
      <c r="A15" s="18"/>
      <c r="B15" s="17"/>
      <c r="C15" s="16"/>
      <c r="D15" s="15"/>
      <c r="E15" s="15"/>
      <c r="F15" s="15"/>
      <c r="G15" s="14" t="s">
        <v>9</v>
      </c>
      <c r="H15" s="13">
        <v>8800000</v>
      </c>
      <c r="I15" s="12">
        <f t="shared" si="0"/>
        <v>0.10933024429010686</v>
      </c>
      <c r="J15" s="12">
        <f>K15</f>
        <v>94.318181818181827</v>
      </c>
      <c r="K15" s="12">
        <f t="shared" si="1"/>
        <v>94.318181818181827</v>
      </c>
      <c r="L15" s="12">
        <f t="shared" si="2"/>
        <v>0.10311829859180535</v>
      </c>
      <c r="M15" s="11">
        <v>8300000</v>
      </c>
      <c r="N15" s="12">
        <f t="shared" si="3"/>
        <v>0.10311829859180534</v>
      </c>
      <c r="O15" s="11">
        <f>H15-M15</f>
        <v>500000</v>
      </c>
      <c r="P15" s="11"/>
      <c r="Q15" s="11"/>
    </row>
    <row r="16" spans="1:17" s="10" customFormat="1" ht="31.5" customHeight="1" x14ac:dyDescent="0.2">
      <c r="A16" s="18"/>
      <c r="B16" s="17"/>
      <c r="C16" s="16"/>
      <c r="D16" s="15"/>
      <c r="E16" s="15"/>
      <c r="F16" s="15"/>
      <c r="G16" s="14" t="s">
        <v>34</v>
      </c>
      <c r="H16" s="13">
        <v>2975000</v>
      </c>
      <c r="I16" s="12">
        <f t="shared" si="0"/>
        <v>3.6961076904894086E-2</v>
      </c>
      <c r="J16" s="12">
        <f t="shared" ref="J16:J17" si="4">K16</f>
        <v>100</v>
      </c>
      <c r="K16" s="12">
        <f t="shared" si="1"/>
        <v>100</v>
      </c>
      <c r="L16" s="12">
        <f t="shared" si="2"/>
        <v>3.6961076904894079E-2</v>
      </c>
      <c r="M16" s="11">
        <v>2975000</v>
      </c>
      <c r="N16" s="12">
        <f t="shared" si="3"/>
        <v>3.6961076904894086E-2</v>
      </c>
      <c r="O16" s="11">
        <f t="shared" ref="O16:O17" si="5">H16-M16</f>
        <v>0</v>
      </c>
      <c r="P16" s="11"/>
      <c r="Q16" s="11"/>
    </row>
    <row r="17" spans="1:17" s="10" customFormat="1" ht="30.75" customHeight="1" x14ac:dyDescent="0.2">
      <c r="A17" s="18"/>
      <c r="B17" s="17"/>
      <c r="C17" s="16"/>
      <c r="D17" s="15"/>
      <c r="E17" s="15"/>
      <c r="F17" s="15"/>
      <c r="G17" s="14" t="s">
        <v>35</v>
      </c>
      <c r="H17" s="13">
        <v>3475000</v>
      </c>
      <c r="I17" s="12">
        <f t="shared" si="0"/>
        <v>4.317302260319561E-2</v>
      </c>
      <c r="J17" s="12">
        <f t="shared" si="4"/>
        <v>0</v>
      </c>
      <c r="K17" s="12">
        <f t="shared" si="1"/>
        <v>0</v>
      </c>
      <c r="L17" s="12">
        <f t="shared" si="2"/>
        <v>0</v>
      </c>
      <c r="M17" s="11">
        <v>0</v>
      </c>
      <c r="N17" s="12">
        <f t="shared" si="3"/>
        <v>0</v>
      </c>
      <c r="O17" s="11">
        <f t="shared" si="5"/>
        <v>3475000</v>
      </c>
      <c r="P17" s="11"/>
      <c r="Q17" s="11"/>
    </row>
    <row r="18" spans="1:17" s="10" customFormat="1" ht="28.5" customHeight="1" x14ac:dyDescent="0.2">
      <c r="A18" s="18"/>
      <c r="B18" s="17"/>
      <c r="C18" s="16"/>
      <c r="D18" s="15"/>
      <c r="E18" s="15"/>
      <c r="F18" s="15"/>
      <c r="G18" s="14" t="s">
        <v>36</v>
      </c>
      <c r="H18" s="13">
        <v>2975000</v>
      </c>
      <c r="I18" s="12">
        <f t="shared" si="0"/>
        <v>3.6961076904894086E-2</v>
      </c>
      <c r="J18" s="12">
        <f>K18</f>
        <v>100</v>
      </c>
      <c r="K18" s="12">
        <f t="shared" si="1"/>
        <v>100</v>
      </c>
      <c r="L18" s="12">
        <f t="shared" si="2"/>
        <v>3.6961076904894079E-2</v>
      </c>
      <c r="M18" s="11">
        <v>2975000</v>
      </c>
      <c r="N18" s="12">
        <f t="shared" si="3"/>
        <v>3.6961076904894086E-2</v>
      </c>
      <c r="O18" s="11">
        <f>H18-M18</f>
        <v>0</v>
      </c>
      <c r="P18" s="11"/>
      <c r="Q18" s="11"/>
    </row>
    <row r="19" spans="1:17" s="10" customFormat="1" ht="29.25" customHeight="1" x14ac:dyDescent="0.2">
      <c r="A19" s="18"/>
      <c r="B19" s="17"/>
      <c r="C19" s="16"/>
      <c r="D19" s="15"/>
      <c r="E19" s="15"/>
      <c r="F19" s="15"/>
      <c r="G19" s="14" t="s">
        <v>8</v>
      </c>
      <c r="H19" s="13">
        <v>2975000</v>
      </c>
      <c r="I19" s="12">
        <f t="shared" si="0"/>
        <v>3.6961076904894086E-2</v>
      </c>
      <c r="J19" s="12">
        <f>K19</f>
        <v>0</v>
      </c>
      <c r="K19" s="12">
        <f t="shared" si="1"/>
        <v>0</v>
      </c>
      <c r="L19" s="12">
        <f t="shared" si="2"/>
        <v>0</v>
      </c>
      <c r="M19" s="11">
        <v>0</v>
      </c>
      <c r="N19" s="12">
        <f t="shared" si="3"/>
        <v>0</v>
      </c>
      <c r="O19" s="11">
        <f>H19-M19</f>
        <v>2975000</v>
      </c>
      <c r="P19" s="11"/>
      <c r="Q19" s="11"/>
    </row>
    <row r="20" spans="1:17" s="10" customFormat="1" ht="20.100000000000001" customHeight="1" x14ac:dyDescent="0.2">
      <c r="A20" s="18"/>
      <c r="B20" s="17"/>
      <c r="C20" s="16"/>
      <c r="D20" s="15"/>
      <c r="E20" s="15"/>
      <c r="F20" s="15"/>
      <c r="G20" s="14" t="s">
        <v>37</v>
      </c>
      <c r="H20" s="13">
        <v>8875000</v>
      </c>
      <c r="I20" s="12">
        <f t="shared" si="0"/>
        <v>0.1102620361448521</v>
      </c>
      <c r="J20" s="12">
        <f>K20</f>
        <v>79.436619718309871</v>
      </c>
      <c r="K20" s="12">
        <f t="shared" si="1"/>
        <v>79.436619718309871</v>
      </c>
      <c r="L20" s="12">
        <f t="shared" si="2"/>
        <v>8.7588434346051527E-2</v>
      </c>
      <c r="M20" s="11">
        <v>7050000</v>
      </c>
      <c r="N20" s="12">
        <f t="shared" si="3"/>
        <v>8.7588434346051514E-2</v>
      </c>
      <c r="O20" s="11">
        <f>H20-M20</f>
        <v>1825000</v>
      </c>
      <c r="P20" s="11"/>
      <c r="Q20" s="11"/>
    </row>
    <row r="21" spans="1:17" s="5" customFormat="1" ht="20.100000000000001" customHeight="1" x14ac:dyDescent="0.2">
      <c r="A21" s="24"/>
      <c r="B21" s="23"/>
      <c r="C21" s="22"/>
      <c r="D21" s="21"/>
      <c r="E21" s="21"/>
      <c r="F21" s="74" t="s">
        <v>7</v>
      </c>
      <c r="G21" s="75"/>
      <c r="H21" s="19">
        <f>SUM(H22:H26)</f>
        <v>2307493022</v>
      </c>
      <c r="I21" s="25">
        <f t="shared" si="0"/>
        <v>28.668042703747375</v>
      </c>
      <c r="J21" s="25">
        <f>(J22*H22+J23*H23+J26*H26)/H21</f>
        <v>94.84482923609032</v>
      </c>
      <c r="K21" s="20">
        <f t="shared" si="1"/>
        <v>68.056616337624618</v>
      </c>
      <c r="L21" s="25">
        <f t="shared" si="2"/>
        <v>27.190156147698648</v>
      </c>
      <c r="M21" s="19">
        <f>SUM(M22:M26)</f>
        <v>1570401673</v>
      </c>
      <c r="N21" s="25">
        <f t="shared" si="3"/>
        <v>19.510499834395738</v>
      </c>
      <c r="O21" s="19">
        <f>SUM(O22:O26)</f>
        <v>737091349</v>
      </c>
      <c r="P21" s="19"/>
      <c r="Q21" s="19"/>
    </row>
    <row r="22" spans="1:17" s="10" customFormat="1" ht="20.100000000000001" customHeight="1" x14ac:dyDescent="0.2">
      <c r="A22" s="18"/>
      <c r="B22" s="17"/>
      <c r="C22" s="16"/>
      <c r="D22" s="15"/>
      <c r="E22" s="15"/>
      <c r="F22" s="31"/>
      <c r="G22" s="14" t="s">
        <v>6</v>
      </c>
      <c r="H22" s="28">
        <v>2288998022</v>
      </c>
      <c r="I22" s="12">
        <f t="shared" si="0"/>
        <v>28.438262832367204</v>
      </c>
      <c r="J22" s="12">
        <v>95.23</v>
      </c>
      <c r="K22" s="12">
        <f t="shared" si="1"/>
        <v>68.072434227730412</v>
      </c>
      <c r="L22" s="12">
        <f t="shared" si="2"/>
        <v>27.081757695263288</v>
      </c>
      <c r="M22" s="13">
        <v>1558176673</v>
      </c>
      <c r="N22" s="12">
        <f t="shared" si="3"/>
        <v>19.358617762072267</v>
      </c>
      <c r="O22" s="11">
        <f>H22-M22</f>
        <v>730821349</v>
      </c>
      <c r="P22" s="30"/>
      <c r="Q22" s="30"/>
    </row>
    <row r="23" spans="1:17" s="10" customFormat="1" ht="34.5" customHeight="1" x14ac:dyDescent="0.2">
      <c r="A23" s="18"/>
      <c r="B23" s="17"/>
      <c r="C23" s="16"/>
      <c r="D23" s="15"/>
      <c r="E23" s="15"/>
      <c r="F23" s="15"/>
      <c r="G23" s="14" t="s">
        <v>38</v>
      </c>
      <c r="H23" s="13">
        <v>5895000</v>
      </c>
      <c r="I23" s="12">
        <f t="shared" si="0"/>
        <v>7.323883978297499E-2</v>
      </c>
      <c r="J23" s="12">
        <f>K23</f>
        <v>85.241730279898221</v>
      </c>
      <c r="K23" s="12">
        <f t="shared" si="1"/>
        <v>85.241730279898221</v>
      </c>
      <c r="L23" s="12">
        <f t="shared" si="2"/>
        <v>6.2430054267930336E-2</v>
      </c>
      <c r="M23" s="11">
        <v>5025000</v>
      </c>
      <c r="N23" s="12">
        <f t="shared" si="3"/>
        <v>6.2430054267930336E-2</v>
      </c>
      <c r="O23" s="11">
        <f>H23-M23</f>
        <v>870000</v>
      </c>
      <c r="P23" s="11"/>
      <c r="Q23" s="11"/>
    </row>
    <row r="24" spans="1:17" s="10" customFormat="1" ht="31.5" customHeight="1" x14ac:dyDescent="0.2">
      <c r="A24" s="18"/>
      <c r="B24" s="17"/>
      <c r="C24" s="16"/>
      <c r="D24" s="15"/>
      <c r="E24" s="15"/>
      <c r="F24" s="15"/>
      <c r="G24" s="14" t="s">
        <v>39</v>
      </c>
      <c r="H24" s="13">
        <v>4500000</v>
      </c>
      <c r="I24" s="12">
        <f t="shared" si="0"/>
        <v>5.5907511284713739E-2</v>
      </c>
      <c r="J24" s="12">
        <f t="shared" ref="J24:J25" si="6">K24</f>
        <v>0</v>
      </c>
      <c r="K24" s="12">
        <f t="shared" si="1"/>
        <v>0</v>
      </c>
      <c r="L24" s="12">
        <f t="shared" si="2"/>
        <v>0</v>
      </c>
      <c r="M24" s="11">
        <v>0</v>
      </c>
      <c r="N24" s="12">
        <f t="shared" si="3"/>
        <v>0</v>
      </c>
      <c r="O24" s="11">
        <f t="shared" ref="O24:O25" si="7">H24-M24</f>
        <v>4500000</v>
      </c>
      <c r="P24" s="11"/>
      <c r="Q24" s="11"/>
    </row>
    <row r="25" spans="1:17" s="10" customFormat="1" ht="33" customHeight="1" x14ac:dyDescent="0.2">
      <c r="A25" s="18"/>
      <c r="B25" s="17"/>
      <c r="C25" s="16"/>
      <c r="D25" s="15"/>
      <c r="E25" s="15"/>
      <c r="F25" s="15"/>
      <c r="G25" s="14" t="s">
        <v>40</v>
      </c>
      <c r="H25" s="13">
        <v>4100000</v>
      </c>
      <c r="I25" s="12">
        <f t="shared" si="0"/>
        <v>5.0937954726072515E-2</v>
      </c>
      <c r="J25" s="12">
        <f t="shared" si="6"/>
        <v>85.365853658536579</v>
      </c>
      <c r="K25" s="12">
        <f t="shared" si="1"/>
        <v>85.365853658536579</v>
      </c>
      <c r="L25" s="12">
        <f t="shared" si="2"/>
        <v>4.3483619888110683E-2</v>
      </c>
      <c r="M25" s="11">
        <v>3500000</v>
      </c>
      <c r="N25" s="12">
        <f t="shared" si="3"/>
        <v>4.3483619888110683E-2</v>
      </c>
      <c r="O25" s="11">
        <f t="shared" si="7"/>
        <v>600000</v>
      </c>
      <c r="P25" s="11"/>
      <c r="Q25" s="11"/>
    </row>
    <row r="26" spans="1:17" s="10" customFormat="1" ht="33.75" customHeight="1" x14ac:dyDescent="0.2">
      <c r="A26" s="18"/>
      <c r="B26" s="17"/>
      <c r="C26" s="16"/>
      <c r="D26" s="15"/>
      <c r="E26" s="15"/>
      <c r="F26" s="15"/>
      <c r="G26" s="14" t="s">
        <v>5</v>
      </c>
      <c r="H26" s="13">
        <v>4000000</v>
      </c>
      <c r="I26" s="12">
        <f t="shared" si="0"/>
        <v>4.9695565586412214E-2</v>
      </c>
      <c r="J26" s="12">
        <f>K26</f>
        <v>92.5</v>
      </c>
      <c r="K26" s="12">
        <f t="shared" si="1"/>
        <v>92.5</v>
      </c>
      <c r="L26" s="12">
        <f t="shared" si="2"/>
        <v>4.5968398167431292E-2</v>
      </c>
      <c r="M26" s="11">
        <v>3700000</v>
      </c>
      <c r="N26" s="12">
        <f t="shared" si="3"/>
        <v>4.5968398167431292E-2</v>
      </c>
      <c r="O26" s="11">
        <f>H26-M26</f>
        <v>300000</v>
      </c>
      <c r="P26" s="11"/>
      <c r="Q26" s="11"/>
    </row>
    <row r="27" spans="1:17" s="5" customFormat="1" ht="20.100000000000001" customHeight="1" x14ac:dyDescent="0.2">
      <c r="A27" s="24"/>
      <c r="B27" s="23"/>
      <c r="C27" s="22"/>
      <c r="D27" s="21"/>
      <c r="E27" s="21"/>
      <c r="F27" s="74" t="s">
        <v>4</v>
      </c>
      <c r="G27" s="75"/>
      <c r="H27" s="19">
        <f>SUM(H28:H28)</f>
        <v>0</v>
      </c>
      <c r="I27" s="25">
        <f t="shared" si="0"/>
        <v>0</v>
      </c>
      <c r="J27" s="25">
        <v>0</v>
      </c>
      <c r="K27" s="20">
        <v>0</v>
      </c>
      <c r="L27" s="25">
        <f t="shared" si="2"/>
        <v>0</v>
      </c>
      <c r="M27" s="19">
        <f>SUM(M28)</f>
        <v>0</v>
      </c>
      <c r="N27" s="25">
        <f t="shared" si="3"/>
        <v>0</v>
      </c>
      <c r="O27" s="19">
        <f>SUM(O28:O28)</f>
        <v>0</v>
      </c>
      <c r="P27" s="19"/>
      <c r="Q27" s="19"/>
    </row>
    <row r="28" spans="1:17" s="10" customFormat="1" ht="36.75" customHeight="1" x14ac:dyDescent="0.2">
      <c r="A28" s="18"/>
      <c r="B28" s="17"/>
      <c r="C28" s="16"/>
      <c r="D28" s="15"/>
      <c r="E28" s="15"/>
      <c r="F28" s="15"/>
      <c r="G28" s="14" t="s">
        <v>41</v>
      </c>
      <c r="H28" s="13">
        <v>0</v>
      </c>
      <c r="I28" s="12">
        <f t="shared" si="0"/>
        <v>0</v>
      </c>
      <c r="J28" s="12">
        <v>0</v>
      </c>
      <c r="K28" s="12">
        <v>0</v>
      </c>
      <c r="L28" s="12">
        <f t="shared" si="2"/>
        <v>0</v>
      </c>
      <c r="M28" s="11">
        <v>0</v>
      </c>
      <c r="N28" s="12">
        <f t="shared" si="3"/>
        <v>0</v>
      </c>
      <c r="O28" s="11">
        <f>H28-M28</f>
        <v>0</v>
      </c>
      <c r="P28" s="11"/>
      <c r="Q28" s="11"/>
    </row>
    <row r="29" spans="1:17" s="5" customFormat="1" ht="20.100000000000001" customHeight="1" x14ac:dyDescent="0.2">
      <c r="A29" s="24"/>
      <c r="B29" s="23"/>
      <c r="C29" s="22"/>
      <c r="D29" s="21"/>
      <c r="E29" s="21"/>
      <c r="F29" s="74" t="s">
        <v>3</v>
      </c>
      <c r="G29" s="75"/>
      <c r="H29" s="19">
        <f>SUM(H30:H35)</f>
        <v>2477339000</v>
      </c>
      <c r="I29" s="25">
        <f t="shared" si="0"/>
        <v>30.778190688569207</v>
      </c>
      <c r="J29" s="25">
        <f>(J30*H30+J31*H31+J32*H32+J33*H33+J34*H34+J35*H35)/H29</f>
        <v>26.990247923275742</v>
      </c>
      <c r="K29" s="20">
        <f t="shared" si="1"/>
        <v>26.990247923275739</v>
      </c>
      <c r="L29" s="25">
        <f t="shared" si="2"/>
        <v>8.3071099731433993</v>
      </c>
      <c r="M29" s="19">
        <f>SUM(M30:M35)</f>
        <v>668639938</v>
      </c>
      <c r="N29" s="25">
        <f t="shared" si="3"/>
        <v>8.3071099731433975</v>
      </c>
      <c r="O29" s="19">
        <f>SUM(O30:O35)</f>
        <v>1808699062</v>
      </c>
      <c r="P29" s="19"/>
      <c r="Q29" s="19"/>
    </row>
    <row r="30" spans="1:17" s="29" customFormat="1" ht="20.100000000000001" customHeight="1" x14ac:dyDescent="0.2">
      <c r="A30" s="18"/>
      <c r="B30" s="17"/>
      <c r="C30" s="16"/>
      <c r="D30" s="15"/>
      <c r="E30" s="15"/>
      <c r="F30" s="15"/>
      <c r="G30" s="14" t="s">
        <v>42</v>
      </c>
      <c r="H30" s="13">
        <v>1947754000</v>
      </c>
      <c r="I30" s="12">
        <f t="shared" si="0"/>
        <v>24.19868416329918</v>
      </c>
      <c r="J30" s="12">
        <f>K30</f>
        <v>18.444403759406988</v>
      </c>
      <c r="K30" s="12">
        <f t="shared" si="1"/>
        <v>18.444403759406988</v>
      </c>
      <c r="L30" s="12">
        <f t="shared" si="2"/>
        <v>4.4633030115425782</v>
      </c>
      <c r="M30" s="11">
        <v>359251612</v>
      </c>
      <c r="N30" s="12">
        <f t="shared" si="3"/>
        <v>4.4633030115425774</v>
      </c>
      <c r="O30" s="11">
        <f>H30-M30</f>
        <v>1588502388</v>
      </c>
      <c r="P30" s="11"/>
      <c r="Q30" s="11"/>
    </row>
    <row r="31" spans="1:17" s="29" customFormat="1" ht="20.100000000000001" customHeight="1" x14ac:dyDescent="0.2">
      <c r="A31" s="18"/>
      <c r="B31" s="17"/>
      <c r="C31" s="16"/>
      <c r="D31" s="15"/>
      <c r="E31" s="15"/>
      <c r="F31" s="15"/>
      <c r="G31" s="14" t="s">
        <v>43</v>
      </c>
      <c r="H31" s="13">
        <v>0</v>
      </c>
      <c r="I31" s="12">
        <f t="shared" si="0"/>
        <v>0</v>
      </c>
      <c r="J31" s="12">
        <v>0</v>
      </c>
      <c r="K31" s="12">
        <v>0</v>
      </c>
      <c r="L31" s="12">
        <f t="shared" si="2"/>
        <v>0</v>
      </c>
      <c r="M31" s="11">
        <v>0</v>
      </c>
      <c r="N31" s="12">
        <f t="shared" si="3"/>
        <v>0</v>
      </c>
      <c r="O31" s="11">
        <f t="shared" ref="O31:O35" si="8">H31-M31</f>
        <v>0</v>
      </c>
      <c r="P31" s="11"/>
      <c r="Q31" s="11"/>
    </row>
    <row r="32" spans="1:17" s="29" customFormat="1" ht="20.100000000000001" customHeight="1" x14ac:dyDescent="0.2">
      <c r="A32" s="18"/>
      <c r="B32" s="17"/>
      <c r="C32" s="16"/>
      <c r="D32" s="15"/>
      <c r="E32" s="15"/>
      <c r="F32" s="15"/>
      <c r="G32" s="14" t="s">
        <v>44</v>
      </c>
      <c r="H32" s="13">
        <v>239980000</v>
      </c>
      <c r="I32" s="12">
        <f t="shared" si="0"/>
        <v>2.9814854573568006</v>
      </c>
      <c r="J32" s="12">
        <f t="shared" ref="J32:J35" si="9">K32</f>
        <v>64.050337528127343</v>
      </c>
      <c r="K32" s="12">
        <f t="shared" si="1"/>
        <v>64.050337528127343</v>
      </c>
      <c r="L32" s="12">
        <f t="shared" si="2"/>
        <v>1.909651498789062</v>
      </c>
      <c r="M32" s="11">
        <v>153708000</v>
      </c>
      <c r="N32" s="12">
        <f t="shared" si="3"/>
        <v>1.9096514987890618</v>
      </c>
      <c r="O32" s="11">
        <f t="shared" si="8"/>
        <v>86272000</v>
      </c>
      <c r="P32" s="11"/>
      <c r="Q32" s="11"/>
    </row>
    <row r="33" spans="1:17" s="29" customFormat="1" ht="31.5" customHeight="1" x14ac:dyDescent="0.2">
      <c r="A33" s="18"/>
      <c r="B33" s="17"/>
      <c r="C33" s="16"/>
      <c r="D33" s="15"/>
      <c r="E33" s="15"/>
      <c r="F33" s="15"/>
      <c r="G33" s="14" t="s">
        <v>45</v>
      </c>
      <c r="H33" s="13">
        <v>68040000</v>
      </c>
      <c r="I33" s="12">
        <f t="shared" si="0"/>
        <v>0.84532157062487179</v>
      </c>
      <c r="J33" s="12">
        <f t="shared" si="9"/>
        <v>50</v>
      </c>
      <c r="K33" s="12">
        <f t="shared" si="1"/>
        <v>50</v>
      </c>
      <c r="L33" s="12">
        <f t="shared" si="2"/>
        <v>0.42266078531243584</v>
      </c>
      <c r="M33" s="11">
        <v>34020000</v>
      </c>
      <c r="N33" s="12">
        <f t="shared" si="3"/>
        <v>0.42266078531243589</v>
      </c>
      <c r="O33" s="11">
        <f t="shared" si="8"/>
        <v>34020000</v>
      </c>
      <c r="P33" s="11"/>
      <c r="Q33" s="11"/>
    </row>
    <row r="34" spans="1:17" s="29" customFormat="1" ht="20.100000000000001" customHeight="1" x14ac:dyDescent="0.2">
      <c r="A34" s="18"/>
      <c r="B34" s="17"/>
      <c r="C34" s="16"/>
      <c r="D34" s="15"/>
      <c r="E34" s="15"/>
      <c r="F34" s="15"/>
      <c r="G34" s="14" t="s">
        <v>102</v>
      </c>
      <c r="H34" s="13">
        <v>21565000</v>
      </c>
      <c r="I34" s="12">
        <f t="shared" si="0"/>
        <v>0.26792121796774482</v>
      </c>
      <c r="J34" s="12">
        <f t="shared" si="9"/>
        <v>22.397403199629029</v>
      </c>
      <c r="K34" s="12">
        <f t="shared" si="1"/>
        <v>22.397403199629029</v>
      </c>
      <c r="L34" s="12">
        <f t="shared" si="2"/>
        <v>6.0007395445592741E-2</v>
      </c>
      <c r="M34" s="11">
        <v>4830000</v>
      </c>
      <c r="N34" s="12">
        <f t="shared" si="3"/>
        <v>6.0007395445592741E-2</v>
      </c>
      <c r="O34" s="11">
        <f t="shared" si="8"/>
        <v>16735000</v>
      </c>
      <c r="P34" s="11"/>
      <c r="Q34" s="11"/>
    </row>
    <row r="35" spans="1:17" s="29" customFormat="1" ht="34.5" customHeight="1" x14ac:dyDescent="0.2">
      <c r="A35" s="18"/>
      <c r="B35" s="17"/>
      <c r="C35" s="16"/>
      <c r="D35" s="15"/>
      <c r="E35" s="15"/>
      <c r="F35" s="15"/>
      <c r="G35" s="14" t="s">
        <v>47</v>
      </c>
      <c r="H35" s="13">
        <v>200000000</v>
      </c>
      <c r="I35" s="12">
        <f t="shared" si="0"/>
        <v>2.4847782793206106</v>
      </c>
      <c r="J35" s="12">
        <f t="shared" si="9"/>
        <v>58.415163000000007</v>
      </c>
      <c r="K35" s="12">
        <f t="shared" si="1"/>
        <v>58.415163000000007</v>
      </c>
      <c r="L35" s="12">
        <f t="shared" si="2"/>
        <v>1.4514872820537301</v>
      </c>
      <c r="M35" s="11">
        <v>116830326</v>
      </c>
      <c r="N35" s="12">
        <f t="shared" si="3"/>
        <v>1.4514872820537299</v>
      </c>
      <c r="O35" s="11">
        <f t="shared" si="8"/>
        <v>83169674</v>
      </c>
      <c r="P35" s="11"/>
      <c r="Q35" s="11"/>
    </row>
    <row r="36" spans="1:17" s="5" customFormat="1" ht="30.6" customHeight="1" x14ac:dyDescent="0.2">
      <c r="A36" s="24"/>
      <c r="B36" s="23"/>
      <c r="C36" s="22"/>
      <c r="D36" s="21"/>
      <c r="E36" s="21"/>
      <c r="F36" s="74" t="s">
        <v>48</v>
      </c>
      <c r="G36" s="75"/>
      <c r="H36" s="19">
        <f>SUM(H37)</f>
        <v>23308000</v>
      </c>
      <c r="I36" s="20">
        <f t="shared" si="0"/>
        <v>0.28957606067202396</v>
      </c>
      <c r="J36" s="20">
        <f>SUM(J37)</f>
        <v>100</v>
      </c>
      <c r="K36" s="20">
        <f t="shared" si="1"/>
        <v>100</v>
      </c>
      <c r="L36" s="20">
        <f t="shared" si="2"/>
        <v>0.28957606067202396</v>
      </c>
      <c r="M36" s="19">
        <f>SUM(M37)</f>
        <v>23308000</v>
      </c>
      <c r="N36" s="20">
        <f t="shared" si="3"/>
        <v>0.28957606067202396</v>
      </c>
      <c r="O36" s="19">
        <f>SUM(O37)</f>
        <v>0</v>
      </c>
      <c r="P36" s="19"/>
      <c r="Q36" s="19"/>
    </row>
    <row r="37" spans="1:17" s="10" customFormat="1" ht="20.100000000000001" customHeight="1" x14ac:dyDescent="0.2">
      <c r="A37" s="18"/>
      <c r="B37" s="17"/>
      <c r="C37" s="16"/>
      <c r="D37" s="15"/>
      <c r="E37" s="15"/>
      <c r="F37" s="15"/>
      <c r="G37" s="14" t="s">
        <v>49</v>
      </c>
      <c r="H37" s="28">
        <v>23308000</v>
      </c>
      <c r="I37" s="12">
        <f t="shared" si="0"/>
        <v>0.28957606067202396</v>
      </c>
      <c r="J37" s="12">
        <f>K37</f>
        <v>100</v>
      </c>
      <c r="K37" s="12">
        <f t="shared" si="1"/>
        <v>100</v>
      </c>
      <c r="L37" s="12">
        <f t="shared" si="2"/>
        <v>0.28957606067202396</v>
      </c>
      <c r="M37" s="11">
        <v>23308000</v>
      </c>
      <c r="N37" s="12">
        <f t="shared" si="3"/>
        <v>0.28957606067202396</v>
      </c>
      <c r="O37" s="11">
        <f>H37-M37</f>
        <v>0</v>
      </c>
      <c r="P37" s="11"/>
      <c r="Q37" s="11"/>
    </row>
    <row r="38" spans="1:17" s="5" customFormat="1" ht="34.5" customHeight="1" x14ac:dyDescent="0.2">
      <c r="A38" s="24"/>
      <c r="B38" s="23"/>
      <c r="C38" s="22"/>
      <c r="D38" s="21"/>
      <c r="E38" s="21"/>
      <c r="F38" s="74" t="s">
        <v>2</v>
      </c>
      <c r="G38" s="75"/>
      <c r="H38" s="26">
        <f>SUM(H39:H41)</f>
        <v>231417161</v>
      </c>
      <c r="I38" s="25">
        <f t="shared" si="0"/>
        <v>2.8751016755742032</v>
      </c>
      <c r="J38" s="25">
        <f>(J39*H39+J41*H41)/H38</f>
        <v>34.657282827871178</v>
      </c>
      <c r="K38" s="27">
        <f t="shared" si="1"/>
        <v>44.325853604262306</v>
      </c>
      <c r="L38" s="25">
        <f t="shared" si="2"/>
        <v>0.99643211929261488</v>
      </c>
      <c r="M38" s="26">
        <f>SUM(M39:M41)</f>
        <v>102577632</v>
      </c>
      <c r="N38" s="25">
        <f t="shared" si="3"/>
        <v>1.2744133596887139</v>
      </c>
      <c r="O38" s="26">
        <f>SUM(O39:O41)</f>
        <v>128839529</v>
      </c>
      <c r="P38" s="26"/>
      <c r="Q38" s="26"/>
    </row>
    <row r="39" spans="1:17" s="10" customFormat="1" ht="20.100000000000001" customHeight="1" x14ac:dyDescent="0.2">
      <c r="A39" s="18"/>
      <c r="B39" s="17"/>
      <c r="C39" s="16"/>
      <c r="D39" s="15"/>
      <c r="E39" s="15"/>
      <c r="F39" s="15"/>
      <c r="G39" s="14" t="s">
        <v>50</v>
      </c>
      <c r="H39" s="28">
        <v>16974800</v>
      </c>
      <c r="I39" s="12">
        <f t="shared" si="0"/>
        <v>0.21089307167905749</v>
      </c>
      <c r="J39" s="12">
        <f>K39</f>
        <v>41.296510120885074</v>
      </c>
      <c r="K39" s="12">
        <f t="shared" si="1"/>
        <v>41.296510120885074</v>
      </c>
      <c r="L39" s="12">
        <f t="shared" si="2"/>
        <v>8.7091478690187393E-2</v>
      </c>
      <c r="M39" s="11">
        <v>7010000</v>
      </c>
      <c r="N39" s="12">
        <f t="shared" si="3"/>
        <v>8.7091478690187393E-2</v>
      </c>
      <c r="O39" s="11">
        <f>H39-M39</f>
        <v>9964800</v>
      </c>
      <c r="P39" s="11"/>
      <c r="Q39" s="11"/>
    </row>
    <row r="40" spans="1:17" s="10" customFormat="1" ht="34.5" customHeight="1" x14ac:dyDescent="0.2">
      <c r="A40" s="18"/>
      <c r="B40" s="17"/>
      <c r="C40" s="16"/>
      <c r="D40" s="15"/>
      <c r="E40" s="15"/>
      <c r="F40" s="15"/>
      <c r="G40" s="14" t="s">
        <v>51</v>
      </c>
      <c r="H40" s="28">
        <v>49999761</v>
      </c>
      <c r="I40" s="12">
        <f t="shared" si="0"/>
        <v>0.6211916005201088</v>
      </c>
      <c r="J40" s="12">
        <f>K40</f>
        <v>44.74967790346038</v>
      </c>
      <c r="K40" s="12">
        <f t="shared" si="1"/>
        <v>44.74967790346038</v>
      </c>
      <c r="L40" s="12">
        <f t="shared" si="2"/>
        <v>0.27798124039609901</v>
      </c>
      <c r="M40" s="11">
        <v>22374732</v>
      </c>
      <c r="N40" s="12">
        <f t="shared" si="3"/>
        <v>0.27798124039609901</v>
      </c>
      <c r="O40" s="11">
        <f>H40-M40</f>
        <v>27625029</v>
      </c>
      <c r="P40" s="11"/>
      <c r="Q40" s="11"/>
    </row>
    <row r="41" spans="1:17" s="10" customFormat="1" ht="18.75" customHeight="1" x14ac:dyDescent="0.2">
      <c r="A41" s="18"/>
      <c r="B41" s="17"/>
      <c r="C41" s="16"/>
      <c r="D41" s="15"/>
      <c r="E41" s="15"/>
      <c r="F41" s="15"/>
      <c r="G41" s="14" t="s">
        <v>52</v>
      </c>
      <c r="H41" s="28">
        <v>164442600</v>
      </c>
      <c r="I41" s="12">
        <f t="shared" si="0"/>
        <v>2.043017003375037</v>
      </c>
      <c r="J41" s="12">
        <f>K41</f>
        <v>44.509695176310757</v>
      </c>
      <c r="K41" s="12">
        <f t="shared" si="1"/>
        <v>44.509695176310757</v>
      </c>
      <c r="L41" s="12">
        <f t="shared" si="2"/>
        <v>0.90934064060242736</v>
      </c>
      <c r="M41" s="11">
        <v>73192900</v>
      </c>
      <c r="N41" s="12">
        <f t="shared" si="3"/>
        <v>0.90934064060242747</v>
      </c>
      <c r="O41" s="11">
        <f>H41-M41</f>
        <v>91249700</v>
      </c>
      <c r="P41" s="11"/>
      <c r="Q41" s="11"/>
    </row>
    <row r="42" spans="1:17" s="5" customFormat="1" ht="33.75" customHeight="1" x14ac:dyDescent="0.2">
      <c r="A42" s="24"/>
      <c r="B42" s="23"/>
      <c r="C42" s="22"/>
      <c r="D42" s="21"/>
      <c r="E42" s="21"/>
      <c r="F42" s="74" t="s">
        <v>1</v>
      </c>
      <c r="G42" s="75"/>
      <c r="H42" s="26">
        <f>SUM(H43:H46)</f>
        <v>248873717</v>
      </c>
      <c r="I42" s="25">
        <f t="shared" si="0"/>
        <v>3.0919800314769228</v>
      </c>
      <c r="J42" s="25">
        <f>(J43*H43+J46*H46)/H42</f>
        <v>11.705534980216493</v>
      </c>
      <c r="K42" s="27">
        <f t="shared" si="1"/>
        <v>38.065088247145034</v>
      </c>
      <c r="L42" s="25">
        <f t="shared" si="2"/>
        <v>0.36193280416584012</v>
      </c>
      <c r="M42" s="26">
        <f>SUM(M43:M46)</f>
        <v>94734000</v>
      </c>
      <c r="N42" s="25">
        <f t="shared" si="3"/>
        <v>1.1769649275657936</v>
      </c>
      <c r="O42" s="26">
        <f>SUM(O43:O46)</f>
        <v>154139717</v>
      </c>
      <c r="P42" s="26"/>
      <c r="Q42" s="26"/>
    </row>
    <row r="43" spans="1:17" s="10" customFormat="1" ht="54.75" customHeight="1" x14ac:dyDescent="0.2">
      <c r="A43" s="18"/>
      <c r="B43" s="17"/>
      <c r="C43" s="16"/>
      <c r="D43" s="15"/>
      <c r="E43" s="15"/>
      <c r="F43" s="15"/>
      <c r="G43" s="14" t="s">
        <v>53</v>
      </c>
      <c r="H43" s="13">
        <v>41615000</v>
      </c>
      <c r="I43" s="12">
        <f t="shared" si="0"/>
        <v>0.51702024046963602</v>
      </c>
      <c r="J43" s="12">
        <f>K43</f>
        <v>48.67715967800072</v>
      </c>
      <c r="K43" s="12">
        <f t="shared" si="1"/>
        <v>48.67715967800072</v>
      </c>
      <c r="L43" s="12">
        <f t="shared" si="2"/>
        <v>0.25167076802098803</v>
      </c>
      <c r="M43" s="11">
        <v>20257000</v>
      </c>
      <c r="N43" s="12">
        <f t="shared" si="3"/>
        <v>0.25167076802098803</v>
      </c>
      <c r="O43" s="11">
        <f>H43-M43</f>
        <v>21358000</v>
      </c>
      <c r="P43" s="11"/>
      <c r="Q43" s="11"/>
    </row>
    <row r="44" spans="1:17" s="10" customFormat="1" ht="57" customHeight="1" x14ac:dyDescent="0.2">
      <c r="A44" s="18"/>
      <c r="B44" s="17"/>
      <c r="C44" s="16"/>
      <c r="D44" s="15"/>
      <c r="E44" s="15"/>
      <c r="F44" s="15"/>
      <c r="G44" s="14" t="s">
        <v>54</v>
      </c>
      <c r="H44" s="13">
        <v>106019000</v>
      </c>
      <c r="I44" s="12">
        <f t="shared" si="0"/>
        <v>1.3171685419764589</v>
      </c>
      <c r="J44" s="12">
        <f t="shared" ref="J44:J45" si="10">K44</f>
        <v>24.718210886727849</v>
      </c>
      <c r="K44" s="12">
        <f t="shared" si="1"/>
        <v>24.718210886727849</v>
      </c>
      <c r="L44" s="12">
        <f t="shared" si="2"/>
        <v>0.3255804979393796</v>
      </c>
      <c r="M44" s="11">
        <v>26206000</v>
      </c>
      <c r="N44" s="12">
        <f t="shared" si="3"/>
        <v>0.3255804979393796</v>
      </c>
      <c r="O44" s="11">
        <f>H44-M44</f>
        <v>79813000</v>
      </c>
      <c r="P44" s="11"/>
      <c r="Q44" s="11"/>
    </row>
    <row r="45" spans="1:17" s="10" customFormat="1" ht="40.5" customHeight="1" x14ac:dyDescent="0.2">
      <c r="A45" s="18"/>
      <c r="B45" s="17"/>
      <c r="C45" s="16"/>
      <c r="D45" s="15"/>
      <c r="E45" s="15"/>
      <c r="F45" s="15"/>
      <c r="G45" s="14" t="s">
        <v>55</v>
      </c>
      <c r="H45" s="13">
        <v>39396717</v>
      </c>
      <c r="I45" s="12">
        <f t="shared" si="0"/>
        <v>0.48946053339070522</v>
      </c>
      <c r="J45" s="12">
        <f t="shared" si="10"/>
        <v>99.998180051398705</v>
      </c>
      <c r="K45" s="12">
        <f t="shared" si="1"/>
        <v>99.998180051398705</v>
      </c>
      <c r="L45" s="12">
        <f t="shared" si="2"/>
        <v>0.48945162546057391</v>
      </c>
      <c r="M45" s="11">
        <v>39396000</v>
      </c>
      <c r="N45" s="12">
        <f t="shared" si="3"/>
        <v>0.4894516254605738</v>
      </c>
      <c r="O45" s="11">
        <f>H45-M45</f>
        <v>717</v>
      </c>
      <c r="P45" s="11"/>
      <c r="Q45" s="11"/>
    </row>
    <row r="46" spans="1:17" s="10" customFormat="1" ht="48.75" customHeight="1" x14ac:dyDescent="0.2">
      <c r="A46" s="18"/>
      <c r="B46" s="17"/>
      <c r="C46" s="16"/>
      <c r="D46" s="15"/>
      <c r="E46" s="15"/>
      <c r="F46" s="15"/>
      <c r="G46" s="14" t="s">
        <v>56</v>
      </c>
      <c r="H46" s="13">
        <v>61843000</v>
      </c>
      <c r="I46" s="12">
        <f t="shared" si="0"/>
        <v>0.76833071564012256</v>
      </c>
      <c r="J46" s="12">
        <f>K46</f>
        <v>14.350856200378379</v>
      </c>
      <c r="K46" s="12">
        <f t="shared" si="1"/>
        <v>14.350856200378379</v>
      </c>
      <c r="L46" s="12">
        <f t="shared" si="2"/>
        <v>0.1102620361448521</v>
      </c>
      <c r="M46" s="13">
        <v>8875000</v>
      </c>
      <c r="N46" s="12">
        <f t="shared" si="3"/>
        <v>0.1102620361448521</v>
      </c>
      <c r="O46" s="11">
        <f>H46-M46</f>
        <v>52968000</v>
      </c>
      <c r="P46" s="11"/>
      <c r="Q46" s="11"/>
    </row>
    <row r="47" spans="1:17" s="5" customFormat="1" ht="6" customHeight="1" x14ac:dyDescent="0.2">
      <c r="A47" s="24"/>
      <c r="B47" s="23"/>
      <c r="C47" s="22"/>
      <c r="D47" s="21"/>
      <c r="E47" s="21"/>
      <c r="F47" s="74"/>
      <c r="G47" s="75"/>
      <c r="H47" s="26"/>
      <c r="I47" s="26"/>
      <c r="J47" s="26"/>
      <c r="K47" s="26"/>
      <c r="L47" s="26"/>
      <c r="M47" s="26"/>
      <c r="N47" s="26"/>
      <c r="O47" s="26"/>
      <c r="P47" s="26"/>
      <c r="Q47" s="26"/>
    </row>
    <row r="48" spans="1:17" s="5" customFormat="1" ht="17.25" customHeight="1" x14ac:dyDescent="0.2">
      <c r="A48" s="24"/>
      <c r="B48" s="23"/>
      <c r="C48" s="22">
        <v>2</v>
      </c>
      <c r="D48" s="21"/>
      <c r="E48" s="74" t="s">
        <v>57</v>
      </c>
      <c r="F48" s="74"/>
      <c r="G48" s="75"/>
      <c r="H48" s="19">
        <f>H49</f>
        <v>1263291000</v>
      </c>
      <c r="I48" s="20">
        <f t="shared" ref="I48:I71" si="11">H48/$H$92*100</f>
        <v>15.694990186306065</v>
      </c>
      <c r="J48" s="20">
        <f>(J49*H49+J56*H56+J61*H61+J72*H72)/H48</f>
        <v>79.31445882223494</v>
      </c>
      <c r="K48" s="20">
        <f t="shared" si="1"/>
        <v>53.011823879058738</v>
      </c>
      <c r="L48" s="20">
        <f t="shared" ref="L48:L57" si="12">J48*H48/$H$92</f>
        <v>12.448396528471539</v>
      </c>
      <c r="M48" s="70">
        <f>M49</f>
        <v>669693600</v>
      </c>
      <c r="N48" s="20">
        <f t="shared" ref="N48:N71" si="13">M48/$H$92*100</f>
        <v>8.3202005554001257</v>
      </c>
      <c r="O48" s="19">
        <f>H48-M48</f>
        <v>593597400</v>
      </c>
      <c r="P48" s="19"/>
      <c r="Q48" s="19"/>
    </row>
    <row r="49" spans="1:17" s="5" customFormat="1" ht="26.25" customHeight="1" x14ac:dyDescent="0.2">
      <c r="A49" s="24"/>
      <c r="B49" s="23"/>
      <c r="C49" s="22"/>
      <c r="D49" s="21"/>
      <c r="E49" s="21"/>
      <c r="F49" s="74" t="s">
        <v>58</v>
      </c>
      <c r="G49" s="75"/>
      <c r="H49" s="19">
        <f>SUM(H50:H55)</f>
        <v>1263291000</v>
      </c>
      <c r="I49" s="25">
        <f t="shared" si="11"/>
        <v>15.694990186306065</v>
      </c>
      <c r="J49" s="25">
        <f>(J50*H50+J51*H51+J52*H52+J53*H53+J54*H54+J55*H55)/H49</f>
        <v>53.011823879058745</v>
      </c>
      <c r="K49" s="20">
        <f t="shared" si="1"/>
        <v>53.011823879058738</v>
      </c>
      <c r="L49" s="25">
        <f t="shared" si="12"/>
        <v>8.3202005554001257</v>
      </c>
      <c r="M49" s="19">
        <f>SUM(M50:M55)</f>
        <v>669693600</v>
      </c>
      <c r="N49" s="25">
        <f t="shared" si="13"/>
        <v>8.3202005554001257</v>
      </c>
      <c r="O49" s="19">
        <f>SUM(O50:O55)</f>
        <v>593597400</v>
      </c>
      <c r="P49" s="19"/>
      <c r="Q49" s="19"/>
    </row>
    <row r="50" spans="1:17" s="10" customFormat="1" ht="20.25" customHeight="1" x14ac:dyDescent="0.2">
      <c r="A50" s="18"/>
      <c r="B50" s="17"/>
      <c r="C50" s="16"/>
      <c r="D50" s="15"/>
      <c r="E50" s="15"/>
      <c r="F50" s="15"/>
      <c r="G50" s="14" t="s">
        <v>59</v>
      </c>
      <c r="H50" s="13">
        <v>7587000</v>
      </c>
      <c r="I50" s="12">
        <f t="shared" si="11"/>
        <v>9.4260064026027351E-2</v>
      </c>
      <c r="J50" s="12">
        <f t="shared" ref="J50:J55" si="14">K50</f>
        <v>86.635033610122576</v>
      </c>
      <c r="K50" s="12">
        <f t="shared" si="1"/>
        <v>86.635033610122576</v>
      </c>
      <c r="L50" s="12">
        <f t="shared" si="12"/>
        <v>8.1662238149871863E-2</v>
      </c>
      <c r="M50" s="11">
        <v>6573000</v>
      </c>
      <c r="N50" s="12">
        <f t="shared" si="13"/>
        <v>8.1662238149871863E-2</v>
      </c>
      <c r="O50" s="11">
        <f t="shared" ref="O50:O55" si="15">H50-M50</f>
        <v>1014000</v>
      </c>
      <c r="P50" s="11"/>
      <c r="Q50" s="11"/>
    </row>
    <row r="51" spans="1:17" s="10" customFormat="1" ht="28.5" customHeight="1" x14ac:dyDescent="0.2">
      <c r="A51" s="18"/>
      <c r="B51" s="17"/>
      <c r="C51" s="16"/>
      <c r="D51" s="15"/>
      <c r="E51" s="15"/>
      <c r="F51" s="15"/>
      <c r="G51" s="14" t="s">
        <v>60</v>
      </c>
      <c r="H51" s="13">
        <v>24200000</v>
      </c>
      <c r="I51" s="12">
        <f t="shared" si="11"/>
        <v>0.30065817179779386</v>
      </c>
      <c r="J51" s="12">
        <f t="shared" si="14"/>
        <v>24.586776859504134</v>
      </c>
      <c r="K51" s="12">
        <f t="shared" si="1"/>
        <v>24.586776859504134</v>
      </c>
      <c r="L51" s="12">
        <f t="shared" si="12"/>
        <v>7.3922153809788158E-2</v>
      </c>
      <c r="M51" s="11">
        <v>5950000</v>
      </c>
      <c r="N51" s="12">
        <f t="shared" si="13"/>
        <v>7.3922153809788171E-2</v>
      </c>
      <c r="O51" s="11">
        <f t="shared" si="15"/>
        <v>18250000</v>
      </c>
      <c r="P51" s="11"/>
      <c r="Q51" s="11"/>
    </row>
    <row r="52" spans="1:17" s="10" customFormat="1" ht="15.75" customHeight="1" x14ac:dyDescent="0.2">
      <c r="A52" s="18"/>
      <c r="B52" s="17"/>
      <c r="C52" s="16"/>
      <c r="D52" s="15"/>
      <c r="E52" s="15"/>
      <c r="F52" s="15"/>
      <c r="G52" s="14" t="s">
        <v>61</v>
      </c>
      <c r="H52" s="13">
        <v>867500000</v>
      </c>
      <c r="I52" s="12">
        <f t="shared" si="11"/>
        <v>10.777725786553148</v>
      </c>
      <c r="J52" s="12">
        <f t="shared" si="14"/>
        <v>40.788703170028818</v>
      </c>
      <c r="K52" s="12">
        <f t="shared" si="1"/>
        <v>40.788703170028818</v>
      </c>
      <c r="L52" s="12">
        <f t="shared" si="12"/>
        <v>4.3960945795568174</v>
      </c>
      <c r="M52" s="11">
        <v>353842000</v>
      </c>
      <c r="N52" s="12">
        <f t="shared" si="13"/>
        <v>4.3960945795568174</v>
      </c>
      <c r="O52" s="11">
        <f t="shared" si="15"/>
        <v>513658000</v>
      </c>
      <c r="P52" s="11"/>
      <c r="Q52" s="11"/>
    </row>
    <row r="53" spans="1:17" s="10" customFormat="1" ht="17.25" customHeight="1" x14ac:dyDescent="0.2">
      <c r="A53" s="18"/>
      <c r="B53" s="17"/>
      <c r="C53" s="16"/>
      <c r="D53" s="15"/>
      <c r="E53" s="15"/>
      <c r="F53" s="15"/>
      <c r="G53" s="14" t="s">
        <v>62</v>
      </c>
      <c r="H53" s="13">
        <v>293004000</v>
      </c>
      <c r="I53" s="12">
        <f t="shared" si="11"/>
        <v>3.6402498747702809</v>
      </c>
      <c r="J53" s="12">
        <f t="shared" si="14"/>
        <v>94.726897926308169</v>
      </c>
      <c r="K53" s="12">
        <f t="shared" si="1"/>
        <v>94.726897926308169</v>
      </c>
      <c r="L53" s="12">
        <f t="shared" si="12"/>
        <v>3.4482957831362051</v>
      </c>
      <c r="M53" s="11">
        <v>277553600</v>
      </c>
      <c r="N53" s="12">
        <f t="shared" si="13"/>
        <v>3.4482957831362051</v>
      </c>
      <c r="O53" s="11">
        <f t="shared" si="15"/>
        <v>15450400</v>
      </c>
      <c r="P53" s="11"/>
      <c r="Q53" s="11"/>
    </row>
    <row r="54" spans="1:17" s="10" customFormat="1" x14ac:dyDescent="0.2">
      <c r="A54" s="18"/>
      <c r="B54" s="17"/>
      <c r="C54" s="16"/>
      <c r="D54" s="15"/>
      <c r="E54" s="15"/>
      <c r="F54" s="15"/>
      <c r="G54" s="14" t="s">
        <v>63</v>
      </c>
      <c r="H54" s="13">
        <v>45000000</v>
      </c>
      <c r="I54" s="12">
        <f t="shared" si="11"/>
        <v>0.5590751128471374</v>
      </c>
      <c r="J54" s="12">
        <f t="shared" si="14"/>
        <v>50.166666666666671</v>
      </c>
      <c r="K54" s="12">
        <f t="shared" si="1"/>
        <v>50.166666666666671</v>
      </c>
      <c r="L54" s="12">
        <f t="shared" si="12"/>
        <v>0.28046934827831388</v>
      </c>
      <c r="M54" s="11">
        <v>22575000</v>
      </c>
      <c r="N54" s="12">
        <f t="shared" si="13"/>
        <v>0.28046934827831388</v>
      </c>
      <c r="O54" s="11">
        <f t="shared" si="15"/>
        <v>22425000</v>
      </c>
      <c r="P54" s="11"/>
      <c r="Q54" s="11"/>
    </row>
    <row r="55" spans="1:17" s="10" customFormat="1" ht="20.100000000000001" customHeight="1" x14ac:dyDescent="0.2">
      <c r="A55" s="18"/>
      <c r="B55" s="17"/>
      <c r="C55" s="16"/>
      <c r="D55" s="15"/>
      <c r="E55" s="15"/>
      <c r="F55" s="15"/>
      <c r="G55" s="14" t="s">
        <v>64</v>
      </c>
      <c r="H55" s="13">
        <v>26000000</v>
      </c>
      <c r="I55" s="12">
        <f t="shared" si="11"/>
        <v>0.32302117631167937</v>
      </c>
      <c r="J55" s="12">
        <f t="shared" si="14"/>
        <v>12.307692307692308</v>
      </c>
      <c r="K55" s="12">
        <f t="shared" si="1"/>
        <v>12.307692307692308</v>
      </c>
      <c r="L55" s="12">
        <f t="shared" si="12"/>
        <v>3.9756452469129767E-2</v>
      </c>
      <c r="M55" s="11">
        <v>3200000</v>
      </c>
      <c r="N55" s="12">
        <f t="shared" si="13"/>
        <v>3.9756452469129767E-2</v>
      </c>
      <c r="O55" s="11">
        <f t="shared" si="15"/>
        <v>22800000</v>
      </c>
      <c r="P55" s="11"/>
      <c r="Q55" s="11"/>
    </row>
    <row r="56" spans="1:17" s="5" customFormat="1" ht="20.100000000000001" customHeight="1" x14ac:dyDescent="0.2">
      <c r="A56" s="24"/>
      <c r="B56" s="23"/>
      <c r="C56" s="22">
        <v>3</v>
      </c>
      <c r="D56" s="21"/>
      <c r="E56" s="77" t="s">
        <v>65</v>
      </c>
      <c r="F56" s="77"/>
      <c r="G56" s="78"/>
      <c r="H56" s="19">
        <f>H57+H61</f>
        <v>632856400</v>
      </c>
      <c r="I56" s="25">
        <f t="shared" si="11"/>
        <v>7.8625391832451808</v>
      </c>
      <c r="J56" s="25">
        <f>(J57*H57+J59*H59+J60*H60)/H56</f>
        <v>3.626257078225013</v>
      </c>
      <c r="K56" s="20">
        <f t="shared" si="1"/>
        <v>58.010825520607831</v>
      </c>
      <c r="L56" s="25">
        <f t="shared" si="12"/>
        <v>0.28511588366064344</v>
      </c>
      <c r="M56" s="70">
        <f>M57+M61</f>
        <v>367125222</v>
      </c>
      <c r="N56" s="25">
        <f t="shared" si="13"/>
        <v>4.5611238870817852</v>
      </c>
      <c r="O56" s="19">
        <f>O57+O61</f>
        <v>265731178</v>
      </c>
      <c r="P56" s="19"/>
      <c r="Q56" s="19"/>
    </row>
    <row r="57" spans="1:17" s="10" customFormat="1" ht="70.5" customHeight="1" x14ac:dyDescent="0.2">
      <c r="A57" s="18"/>
      <c r="B57" s="17"/>
      <c r="C57" s="16"/>
      <c r="D57" s="15"/>
      <c r="E57" s="15"/>
      <c r="F57" s="77" t="s">
        <v>66</v>
      </c>
      <c r="G57" s="78"/>
      <c r="H57" s="19">
        <f>SUM(H58:H60)</f>
        <v>56778000</v>
      </c>
      <c r="I57" s="57">
        <f t="shared" si="11"/>
        <v>0.70540370571632816</v>
      </c>
      <c r="J57" s="57">
        <f t="shared" ref="J57:J60" si="16">K57</f>
        <v>21.027510655535593</v>
      </c>
      <c r="K57" s="57">
        <f t="shared" si="1"/>
        <v>21.027510655535593</v>
      </c>
      <c r="L57" s="57">
        <f t="shared" si="12"/>
        <v>0.14832883938404384</v>
      </c>
      <c r="M57" s="19">
        <f>SUM(M58:M60)</f>
        <v>11939000</v>
      </c>
      <c r="N57" s="57">
        <f t="shared" si="13"/>
        <v>0.14832883938404384</v>
      </c>
      <c r="O57" s="32">
        <f t="shared" ref="O57:O60" si="17">H57-M57</f>
        <v>44839000</v>
      </c>
      <c r="P57" s="11"/>
      <c r="Q57" s="11"/>
    </row>
    <row r="58" spans="1:17" s="10" customFormat="1" ht="33" customHeight="1" x14ac:dyDescent="0.2">
      <c r="A58" s="18"/>
      <c r="B58" s="17"/>
      <c r="C58" s="16"/>
      <c r="D58" s="15"/>
      <c r="E58" s="15"/>
      <c r="F58" s="15"/>
      <c r="G58" s="14" t="s">
        <v>67</v>
      </c>
      <c r="H58" s="13">
        <v>27329000</v>
      </c>
      <c r="I58" s="12">
        <f t="shared" si="11"/>
        <v>0.33953252797776479</v>
      </c>
      <c r="J58" s="12">
        <f t="shared" si="16"/>
        <v>3.3993194042958033</v>
      </c>
      <c r="K58" s="12">
        <f t="shared" si="1"/>
        <v>3.3993194042958033</v>
      </c>
      <c r="L58" s="12"/>
      <c r="M58" s="11">
        <v>929000</v>
      </c>
      <c r="N58" s="12">
        <f t="shared" si="13"/>
        <v>1.1541795107444236E-2</v>
      </c>
      <c r="O58" s="11">
        <f t="shared" si="17"/>
        <v>26400000</v>
      </c>
      <c r="P58" s="11"/>
      <c r="Q58" s="11"/>
    </row>
    <row r="59" spans="1:17" s="10" customFormat="1" ht="66.75" customHeight="1" x14ac:dyDescent="0.2">
      <c r="A59" s="18"/>
      <c r="B59" s="17"/>
      <c r="C59" s="16"/>
      <c r="D59" s="15"/>
      <c r="E59" s="15"/>
      <c r="F59" s="15"/>
      <c r="G59" s="14" t="s">
        <v>68</v>
      </c>
      <c r="H59" s="13">
        <v>16000000</v>
      </c>
      <c r="I59" s="12">
        <f t="shared" si="11"/>
        <v>0.19878226234564886</v>
      </c>
      <c r="J59" s="12">
        <f t="shared" si="16"/>
        <v>53.125</v>
      </c>
      <c r="K59" s="12">
        <f t="shared" si="1"/>
        <v>53.125</v>
      </c>
      <c r="L59" s="12">
        <f t="shared" ref="L59:L71" si="18">J59*H59/$H$92</f>
        <v>0.10560307687112594</v>
      </c>
      <c r="M59" s="11">
        <v>8500000</v>
      </c>
      <c r="N59" s="12">
        <f t="shared" si="13"/>
        <v>0.10560307687112595</v>
      </c>
      <c r="O59" s="11">
        <f t="shared" si="17"/>
        <v>7500000</v>
      </c>
      <c r="P59" s="11"/>
      <c r="Q59" s="11"/>
    </row>
    <row r="60" spans="1:17" s="10" customFormat="1" ht="33.75" customHeight="1" x14ac:dyDescent="0.2">
      <c r="A60" s="18"/>
      <c r="B60" s="17"/>
      <c r="C60" s="16"/>
      <c r="D60" s="15"/>
      <c r="E60" s="15"/>
      <c r="F60" s="15"/>
      <c r="G60" s="14" t="s">
        <v>69</v>
      </c>
      <c r="H60" s="13">
        <v>13449000</v>
      </c>
      <c r="I60" s="12">
        <f t="shared" si="11"/>
        <v>0.16708891539291446</v>
      </c>
      <c r="J60" s="12">
        <f t="shared" si="16"/>
        <v>18.663097628076436</v>
      </c>
      <c r="K60" s="12">
        <f t="shared" si="1"/>
        <v>18.663097628076436</v>
      </c>
      <c r="L60" s="12">
        <f t="shared" si="18"/>
        <v>3.1183967405473658E-2</v>
      </c>
      <c r="M60" s="11">
        <v>2510000</v>
      </c>
      <c r="N60" s="12">
        <f t="shared" si="13"/>
        <v>3.1183967405473662E-2</v>
      </c>
      <c r="O60" s="11">
        <f t="shared" si="17"/>
        <v>10939000</v>
      </c>
      <c r="P60" s="11"/>
      <c r="Q60" s="11"/>
    </row>
    <row r="61" spans="1:17" s="5" customFormat="1" ht="30" customHeight="1" x14ac:dyDescent="0.2">
      <c r="A61" s="24"/>
      <c r="B61" s="23"/>
      <c r="C61" s="22"/>
      <c r="D61" s="21"/>
      <c r="E61" s="21"/>
      <c r="F61" s="74" t="s">
        <v>70</v>
      </c>
      <c r="G61" s="75"/>
      <c r="H61" s="19">
        <f>SUM(H62:H71)</f>
        <v>576078400</v>
      </c>
      <c r="I61" s="25">
        <f t="shared" si="11"/>
        <v>7.1571354775288514</v>
      </c>
      <c r="J61" s="25">
        <f>(J62*H62+J63*H63+J64*H64+J65*H65+J66*H66+J67*H67+J68*H68+J71*H71)/H61</f>
        <v>53.695785157020303</v>
      </c>
      <c r="K61" s="20">
        <f t="shared" si="1"/>
        <v>61.655882602090273</v>
      </c>
      <c r="L61" s="25">
        <f t="shared" si="18"/>
        <v>3.8430800894107713</v>
      </c>
      <c r="M61" s="19">
        <f>SUM(M62:M71)</f>
        <v>355186222</v>
      </c>
      <c r="N61" s="25">
        <f t="shared" si="13"/>
        <v>4.4127950476977418</v>
      </c>
      <c r="O61" s="19">
        <f>SUM(O62:O71)</f>
        <v>220892178</v>
      </c>
      <c r="P61" s="19"/>
      <c r="Q61" s="19"/>
    </row>
    <row r="62" spans="1:17" s="10" customFormat="1" ht="33" customHeight="1" x14ac:dyDescent="0.2">
      <c r="A62" s="18"/>
      <c r="B62" s="17"/>
      <c r="C62" s="16"/>
      <c r="D62" s="15"/>
      <c r="E62" s="15"/>
      <c r="F62" s="15"/>
      <c r="G62" s="14" t="s">
        <v>71</v>
      </c>
      <c r="H62" s="13">
        <v>175297000</v>
      </c>
      <c r="I62" s="12">
        <f t="shared" si="11"/>
        <v>2.177870890150325</v>
      </c>
      <c r="J62" s="12">
        <f t="shared" ref="J62:J71" si="19">K62</f>
        <v>98.669914487983263</v>
      </c>
      <c r="K62" s="12">
        <f t="shared" si="1"/>
        <v>98.669914487983263</v>
      </c>
      <c r="L62" s="12">
        <f t="shared" si="18"/>
        <v>2.1489033449700061</v>
      </c>
      <c r="M62" s="11">
        <v>172965400</v>
      </c>
      <c r="N62" s="12">
        <f t="shared" si="13"/>
        <v>2.1489033449700057</v>
      </c>
      <c r="O62" s="11">
        <f t="shared" ref="O62:O71" si="20">H62-M62</f>
        <v>2331600</v>
      </c>
      <c r="P62" s="11"/>
      <c r="Q62" s="11"/>
    </row>
    <row r="63" spans="1:17" s="10" customFormat="1" ht="33.75" customHeight="1" x14ac:dyDescent="0.2">
      <c r="A63" s="18"/>
      <c r="B63" s="17"/>
      <c r="C63" s="16"/>
      <c r="D63" s="15"/>
      <c r="E63" s="15"/>
      <c r="F63" s="15"/>
      <c r="G63" s="14" t="s">
        <v>72</v>
      </c>
      <c r="H63" s="13">
        <v>18504000</v>
      </c>
      <c r="I63" s="12">
        <f t="shared" si="11"/>
        <v>0.22989168640274288</v>
      </c>
      <c r="J63" s="12">
        <f t="shared" si="19"/>
        <v>33.306312148724601</v>
      </c>
      <c r="K63" s="12">
        <f t="shared" si="1"/>
        <v>33.306312148724601</v>
      </c>
      <c r="L63" s="12">
        <f t="shared" si="18"/>
        <v>7.6568442677264606E-2</v>
      </c>
      <c r="M63" s="11">
        <v>6163000</v>
      </c>
      <c r="N63" s="12">
        <f t="shared" si="13"/>
        <v>7.6568442677264606E-2</v>
      </c>
      <c r="O63" s="11">
        <f t="shared" si="20"/>
        <v>12341000</v>
      </c>
      <c r="P63" s="11"/>
      <c r="Q63" s="11"/>
    </row>
    <row r="64" spans="1:17" s="10" customFormat="1" ht="20.25" customHeight="1" x14ac:dyDescent="0.2">
      <c r="A64" s="18"/>
      <c r="B64" s="17"/>
      <c r="C64" s="16"/>
      <c r="D64" s="15"/>
      <c r="E64" s="15"/>
      <c r="F64" s="15"/>
      <c r="G64" s="14" t="s">
        <v>73</v>
      </c>
      <c r="H64" s="13">
        <v>730000</v>
      </c>
      <c r="I64" s="12">
        <f t="shared" si="11"/>
        <v>9.0694407195202279E-3</v>
      </c>
      <c r="J64" s="12">
        <f t="shared" si="19"/>
        <v>0</v>
      </c>
      <c r="K64" s="12">
        <f t="shared" si="1"/>
        <v>0</v>
      </c>
      <c r="L64" s="12">
        <f t="shared" si="18"/>
        <v>0</v>
      </c>
      <c r="M64" s="11">
        <v>0</v>
      </c>
      <c r="N64" s="12">
        <f t="shared" si="13"/>
        <v>0</v>
      </c>
      <c r="O64" s="11">
        <f t="shared" si="20"/>
        <v>730000</v>
      </c>
      <c r="P64" s="11"/>
      <c r="Q64" s="11"/>
    </row>
    <row r="65" spans="1:17" s="10" customFormat="1" ht="29.25" customHeight="1" x14ac:dyDescent="0.2">
      <c r="A65" s="18"/>
      <c r="B65" s="17"/>
      <c r="C65" s="16"/>
      <c r="D65" s="15"/>
      <c r="E65" s="15"/>
      <c r="F65" s="15"/>
      <c r="G65" s="14" t="s">
        <v>103</v>
      </c>
      <c r="H65" s="13">
        <v>155071000</v>
      </c>
      <c r="I65" s="12">
        <f t="shared" si="11"/>
        <v>1.9265852627626319</v>
      </c>
      <c r="J65" s="12">
        <f t="shared" si="19"/>
        <v>59.381070606367402</v>
      </c>
      <c r="K65" s="12">
        <f t="shared" si="1"/>
        <v>59.381070606367402</v>
      </c>
      <c r="L65" s="12">
        <f t="shared" si="18"/>
        <v>1.1440269551729474</v>
      </c>
      <c r="M65" s="11">
        <v>92082820</v>
      </c>
      <c r="N65" s="12">
        <f t="shared" si="13"/>
        <v>1.1440269551729474</v>
      </c>
      <c r="O65" s="11">
        <f t="shared" si="20"/>
        <v>62988180</v>
      </c>
      <c r="P65" s="11"/>
      <c r="Q65" s="11"/>
    </row>
    <row r="66" spans="1:17" s="10" customFormat="1" ht="16.5" customHeight="1" x14ac:dyDescent="0.2">
      <c r="A66" s="18"/>
      <c r="B66" s="17"/>
      <c r="C66" s="16"/>
      <c r="D66" s="15"/>
      <c r="E66" s="15"/>
      <c r="F66" s="15"/>
      <c r="G66" s="14" t="s">
        <v>74</v>
      </c>
      <c r="H66" s="13">
        <v>43625000</v>
      </c>
      <c r="I66" s="12">
        <f t="shared" si="11"/>
        <v>0.54199226217680807</v>
      </c>
      <c r="J66" s="12">
        <f t="shared" si="19"/>
        <v>8.026590257879656</v>
      </c>
      <c r="K66" s="12">
        <f t="shared" si="1"/>
        <v>8.026590257879656</v>
      </c>
      <c r="L66" s="12">
        <f t="shared" si="18"/>
        <v>4.350349811434525E-2</v>
      </c>
      <c r="M66" s="11">
        <v>3501600</v>
      </c>
      <c r="N66" s="12">
        <f t="shared" si="13"/>
        <v>4.3503498114345243E-2</v>
      </c>
      <c r="O66" s="11">
        <f t="shared" si="20"/>
        <v>40123400</v>
      </c>
      <c r="P66" s="11"/>
      <c r="Q66" s="11"/>
    </row>
    <row r="67" spans="1:17" s="10" customFormat="1" ht="31.5" customHeight="1" x14ac:dyDescent="0.2">
      <c r="A67" s="18"/>
      <c r="B67" s="17"/>
      <c r="C67" s="16"/>
      <c r="D67" s="15"/>
      <c r="E67" s="15"/>
      <c r="F67" s="15"/>
      <c r="G67" s="14" t="s">
        <v>75</v>
      </c>
      <c r="H67" s="13">
        <v>58737000</v>
      </c>
      <c r="I67" s="12">
        <f t="shared" si="11"/>
        <v>0.72974210896227343</v>
      </c>
      <c r="J67" s="12">
        <f t="shared" si="19"/>
        <v>17.280419497080203</v>
      </c>
      <c r="K67" s="12">
        <f t="shared" si="1"/>
        <v>17.280419497080203</v>
      </c>
      <c r="L67" s="12">
        <f t="shared" si="18"/>
        <v>0.12610249767552095</v>
      </c>
      <c r="M67" s="11">
        <v>10150000</v>
      </c>
      <c r="N67" s="12">
        <f t="shared" si="13"/>
        <v>0.12610249767552098</v>
      </c>
      <c r="O67" s="11">
        <f t="shared" si="20"/>
        <v>48587000</v>
      </c>
      <c r="P67" s="11"/>
      <c r="Q67" s="11"/>
    </row>
    <row r="68" spans="1:17" s="10" customFormat="1" ht="36" customHeight="1" x14ac:dyDescent="0.2">
      <c r="A68" s="18"/>
      <c r="B68" s="17"/>
      <c r="C68" s="16"/>
      <c r="D68" s="15"/>
      <c r="E68" s="15"/>
      <c r="F68" s="15"/>
      <c r="G68" s="14" t="s">
        <v>76</v>
      </c>
      <c r="H68" s="13">
        <v>765000</v>
      </c>
      <c r="I68" s="12">
        <f t="shared" si="11"/>
        <v>9.5042769184013349E-3</v>
      </c>
      <c r="J68" s="12">
        <f t="shared" si="19"/>
        <v>0</v>
      </c>
      <c r="K68" s="12">
        <f t="shared" si="1"/>
        <v>0</v>
      </c>
      <c r="L68" s="12">
        <f t="shared" si="18"/>
        <v>0</v>
      </c>
      <c r="M68" s="11">
        <v>0</v>
      </c>
      <c r="N68" s="12">
        <f t="shared" si="13"/>
        <v>0</v>
      </c>
      <c r="O68" s="11">
        <f t="shared" si="20"/>
        <v>765000</v>
      </c>
      <c r="P68" s="11"/>
      <c r="Q68" s="11"/>
    </row>
    <row r="69" spans="1:17" s="10" customFormat="1" ht="46.5" customHeight="1" x14ac:dyDescent="0.2">
      <c r="A69" s="18"/>
      <c r="B69" s="17"/>
      <c r="C69" s="16"/>
      <c r="D69" s="15"/>
      <c r="E69" s="15"/>
      <c r="F69" s="15"/>
      <c r="G69" s="14" t="s">
        <v>77</v>
      </c>
      <c r="H69" s="13">
        <v>53678400</v>
      </c>
      <c r="I69" s="12">
        <f t="shared" si="11"/>
        <v>0.66689461194341726</v>
      </c>
      <c r="J69" s="12">
        <f t="shared" si="19"/>
        <v>85.428034367641359</v>
      </c>
      <c r="K69" s="12">
        <f t="shared" si="1"/>
        <v>85.428034367641359</v>
      </c>
      <c r="L69" s="12">
        <f t="shared" si="18"/>
        <v>0.56971495828697094</v>
      </c>
      <c r="M69" s="11">
        <v>45856402</v>
      </c>
      <c r="N69" s="12">
        <f t="shared" si="13"/>
        <v>0.56971495828697105</v>
      </c>
      <c r="O69" s="11">
        <f t="shared" si="20"/>
        <v>7821998</v>
      </c>
      <c r="P69" s="11"/>
      <c r="Q69" s="11"/>
    </row>
    <row r="70" spans="1:17" s="10" customFormat="1" ht="33" customHeight="1" x14ac:dyDescent="0.2">
      <c r="A70" s="18"/>
      <c r="B70" s="17"/>
      <c r="C70" s="16"/>
      <c r="D70" s="15"/>
      <c r="E70" s="15"/>
      <c r="F70" s="15"/>
      <c r="G70" s="14" t="s">
        <v>78</v>
      </c>
      <c r="H70" s="13">
        <v>39547000</v>
      </c>
      <c r="I70" s="12">
        <f t="shared" si="11"/>
        <v>0.49132763306146088</v>
      </c>
      <c r="J70" s="12">
        <f t="shared" si="19"/>
        <v>0</v>
      </c>
      <c r="K70" s="12">
        <f t="shared" si="1"/>
        <v>0</v>
      </c>
      <c r="L70" s="12">
        <f t="shared" si="18"/>
        <v>0</v>
      </c>
      <c r="M70" s="11">
        <v>0</v>
      </c>
      <c r="N70" s="12">
        <f t="shared" si="13"/>
        <v>0</v>
      </c>
      <c r="O70" s="11">
        <f t="shared" si="20"/>
        <v>39547000</v>
      </c>
      <c r="P70" s="11"/>
      <c r="Q70" s="11"/>
    </row>
    <row r="71" spans="1:17" s="10" customFormat="1" ht="30" customHeight="1" x14ac:dyDescent="0.2">
      <c r="A71" s="18"/>
      <c r="B71" s="17"/>
      <c r="C71" s="16"/>
      <c r="D71" s="15"/>
      <c r="E71" s="15"/>
      <c r="F71" s="15"/>
      <c r="G71" s="14" t="s">
        <v>79</v>
      </c>
      <c r="H71" s="13">
        <v>30124000</v>
      </c>
      <c r="I71" s="12">
        <f t="shared" si="11"/>
        <v>0.37425730443127037</v>
      </c>
      <c r="J71" s="12">
        <f t="shared" si="19"/>
        <v>81.220953392643736</v>
      </c>
      <c r="K71" s="12">
        <f t="shared" si="1"/>
        <v>81.220953392643736</v>
      </c>
      <c r="L71" s="12">
        <f t="shared" si="18"/>
        <v>0.30397535080068688</v>
      </c>
      <c r="M71" s="11">
        <v>24467000</v>
      </c>
      <c r="N71" s="12">
        <f t="shared" si="13"/>
        <v>0.30397535080068688</v>
      </c>
      <c r="O71" s="11">
        <f t="shared" si="20"/>
        <v>5657000</v>
      </c>
      <c r="P71" s="11"/>
      <c r="Q71" s="11"/>
    </row>
    <row r="72" spans="1:17" s="5" customFormat="1" ht="20.100000000000001" customHeight="1" x14ac:dyDescent="0.2">
      <c r="A72" s="24"/>
      <c r="B72" s="23">
        <v>2</v>
      </c>
      <c r="C72" s="22"/>
      <c r="D72" s="76" t="s">
        <v>80</v>
      </c>
      <c r="E72" s="77"/>
      <c r="F72" s="77"/>
      <c r="G72" s="78"/>
      <c r="H72" s="19"/>
      <c r="I72" s="25"/>
      <c r="J72" s="25"/>
      <c r="K72" s="20"/>
      <c r="L72" s="25"/>
      <c r="M72" s="19"/>
      <c r="N72" s="25"/>
      <c r="O72" s="19"/>
      <c r="P72" s="19"/>
      <c r="Q72" s="19"/>
    </row>
    <row r="73" spans="1:17" s="5" customFormat="1" ht="20.100000000000001" customHeight="1" x14ac:dyDescent="0.2">
      <c r="A73" s="24"/>
      <c r="B73" s="23"/>
      <c r="C73" s="22">
        <v>1</v>
      </c>
      <c r="D73" s="58"/>
      <c r="E73" s="77" t="s">
        <v>81</v>
      </c>
      <c r="F73" s="77"/>
      <c r="G73" s="78"/>
      <c r="H73" s="19">
        <f>H74</f>
        <v>205148000</v>
      </c>
      <c r="I73" s="25">
        <f t="shared" ref="I73:I89" si="21">H73/$H$92*100</f>
        <v>2.5487364722303232</v>
      </c>
      <c r="J73" s="25">
        <f>(J75*H75+J81*H81)/H73</f>
        <v>15.630471659484858</v>
      </c>
      <c r="K73" s="20">
        <f t="shared" ref="K73" si="22">M73/H73*100</f>
        <v>27.237116618246336</v>
      </c>
      <c r="L73" s="25">
        <f t="shared" ref="L73:L89" si="23">J73*H73/$H$92</f>
        <v>0.39837953196691478</v>
      </c>
      <c r="M73" s="70">
        <f>M74</f>
        <v>55876400</v>
      </c>
      <c r="N73" s="25">
        <f t="shared" ref="N73:N89" si="24">M73/$H$92*100</f>
        <v>0.69420232523315073</v>
      </c>
      <c r="O73" s="59">
        <f>O74</f>
        <v>149271600</v>
      </c>
      <c r="P73" s="19"/>
      <c r="Q73" s="19"/>
    </row>
    <row r="74" spans="1:17" s="10" customFormat="1" ht="31.5" customHeight="1" x14ac:dyDescent="0.2">
      <c r="A74" s="18"/>
      <c r="B74" s="17"/>
      <c r="C74" s="16"/>
      <c r="D74" s="15"/>
      <c r="E74" s="15"/>
      <c r="F74" s="74" t="s">
        <v>82</v>
      </c>
      <c r="G74" s="75"/>
      <c r="H74" s="19">
        <f>SUM(H75:H80)</f>
        <v>205148000</v>
      </c>
      <c r="I74" s="12">
        <f t="shared" si="21"/>
        <v>2.5487364722303232</v>
      </c>
      <c r="J74" s="12">
        <f>K74</f>
        <v>27.237116618246336</v>
      </c>
      <c r="K74" s="12">
        <f t="shared" si="1"/>
        <v>27.237116618246336</v>
      </c>
      <c r="L74" s="12">
        <f t="shared" si="23"/>
        <v>0.69420232523315062</v>
      </c>
      <c r="M74" s="19">
        <f>SUM(M75:M80)</f>
        <v>55876400</v>
      </c>
      <c r="N74" s="12">
        <f t="shared" si="24"/>
        <v>0.69420232523315073</v>
      </c>
      <c r="O74" s="32">
        <f>H74-M74</f>
        <v>149271600</v>
      </c>
      <c r="P74" s="11"/>
      <c r="Q74" s="11"/>
    </row>
    <row r="75" spans="1:17" s="10" customFormat="1" ht="50.25" customHeight="1" x14ac:dyDescent="0.2">
      <c r="A75" s="18"/>
      <c r="B75" s="17"/>
      <c r="C75" s="16"/>
      <c r="D75" s="15"/>
      <c r="E75" s="15"/>
      <c r="F75" s="31"/>
      <c r="G75" s="14" t="s">
        <v>83</v>
      </c>
      <c r="H75" s="13">
        <v>68586000</v>
      </c>
      <c r="I75" s="12">
        <f t="shared" si="21"/>
        <v>0.852105015327417</v>
      </c>
      <c r="J75" s="12">
        <f t="shared" ref="J75:J79" si="25">K75</f>
        <v>46.752398448662987</v>
      </c>
      <c r="K75" s="12">
        <f t="shared" si="1"/>
        <v>46.752398448662987</v>
      </c>
      <c r="L75" s="12">
        <f t="shared" si="23"/>
        <v>0.39837953196691478</v>
      </c>
      <c r="M75" s="11">
        <v>32065600</v>
      </c>
      <c r="N75" s="12">
        <f t="shared" si="24"/>
        <v>0.39837953196691478</v>
      </c>
      <c r="O75" s="11">
        <f t="shared" ref="O75:O79" si="26">H75-M75</f>
        <v>36520400</v>
      </c>
      <c r="P75" s="11"/>
      <c r="Q75" s="11"/>
    </row>
    <row r="76" spans="1:17" s="10" customFormat="1" ht="53.25" customHeight="1" x14ac:dyDescent="0.2">
      <c r="A76" s="18"/>
      <c r="B76" s="17"/>
      <c r="C76" s="16"/>
      <c r="D76" s="15"/>
      <c r="E76" s="15"/>
      <c r="F76" s="31"/>
      <c r="G76" s="14" t="s">
        <v>84</v>
      </c>
      <c r="H76" s="13">
        <v>19643000</v>
      </c>
      <c r="I76" s="12">
        <f t="shared" si="21"/>
        <v>0.24404249870347375</v>
      </c>
      <c r="J76" s="12">
        <f t="shared" si="25"/>
        <v>6.6334063024996182</v>
      </c>
      <c r="K76" s="12">
        <f t="shared" ref="K76:K89" si="27">M76/H76*100</f>
        <v>6.6334063024996182</v>
      </c>
      <c r="L76" s="12">
        <f t="shared" si="23"/>
        <v>1.6188330489773778E-2</v>
      </c>
      <c r="M76" s="11">
        <v>1303000</v>
      </c>
      <c r="N76" s="12">
        <f t="shared" si="24"/>
        <v>1.6188330489773778E-2</v>
      </c>
      <c r="O76" s="11">
        <f t="shared" si="26"/>
        <v>18340000</v>
      </c>
      <c r="P76" s="11"/>
      <c r="Q76" s="11"/>
    </row>
    <row r="77" spans="1:17" s="10" customFormat="1" ht="19.5" customHeight="1" x14ac:dyDescent="0.2">
      <c r="A77" s="18"/>
      <c r="B77" s="17"/>
      <c r="C77" s="16"/>
      <c r="D77" s="15"/>
      <c r="E77" s="15"/>
      <c r="F77" s="31"/>
      <c r="G77" s="14" t="s">
        <v>85</v>
      </c>
      <c r="H77" s="13">
        <v>33264000</v>
      </c>
      <c r="I77" s="12">
        <f t="shared" si="21"/>
        <v>0.41326832341660397</v>
      </c>
      <c r="J77" s="12">
        <f t="shared" si="25"/>
        <v>26.778499278499279</v>
      </c>
      <c r="K77" s="12">
        <f t="shared" si="27"/>
        <v>26.778499278499279</v>
      </c>
      <c r="L77" s="12">
        <f t="shared" si="23"/>
        <v>0.11066705500438134</v>
      </c>
      <c r="M77" s="11">
        <v>8907600</v>
      </c>
      <c r="N77" s="12">
        <f t="shared" si="24"/>
        <v>0.11066705500438134</v>
      </c>
      <c r="O77" s="11">
        <f t="shared" si="26"/>
        <v>24356400</v>
      </c>
      <c r="P77" s="11"/>
      <c r="Q77" s="11"/>
    </row>
    <row r="78" spans="1:17" s="10" customFormat="1" ht="33" customHeight="1" x14ac:dyDescent="0.2">
      <c r="A78" s="18"/>
      <c r="B78" s="17"/>
      <c r="C78" s="16"/>
      <c r="D78" s="15"/>
      <c r="E78" s="15"/>
      <c r="F78" s="31"/>
      <c r="G78" s="14" t="s">
        <v>86</v>
      </c>
      <c r="H78" s="13">
        <v>8233000</v>
      </c>
      <c r="I78" s="12">
        <f t="shared" si="21"/>
        <v>0.10228589786823294</v>
      </c>
      <c r="J78" s="12">
        <f t="shared" si="25"/>
        <v>97.619336815255679</v>
      </c>
      <c r="K78" s="12">
        <f t="shared" si="27"/>
        <v>97.619336815255679</v>
      </c>
      <c r="L78" s="12">
        <f t="shared" si="23"/>
        <v>9.9850815154498729E-2</v>
      </c>
      <c r="M78" s="11">
        <v>8037000</v>
      </c>
      <c r="N78" s="12">
        <f t="shared" si="24"/>
        <v>9.9850815154498729E-2</v>
      </c>
      <c r="O78" s="11">
        <f t="shared" si="26"/>
        <v>196000</v>
      </c>
      <c r="P78" s="11"/>
      <c r="Q78" s="11"/>
    </row>
    <row r="79" spans="1:17" s="10" customFormat="1" ht="24.75" customHeight="1" x14ac:dyDescent="0.2">
      <c r="A79" s="18"/>
      <c r="B79" s="17"/>
      <c r="C79" s="16"/>
      <c r="D79" s="15"/>
      <c r="E79" s="15"/>
      <c r="F79" s="31"/>
      <c r="G79" s="14" t="s">
        <v>87</v>
      </c>
      <c r="H79" s="13">
        <v>58382000</v>
      </c>
      <c r="I79" s="12">
        <f t="shared" si="21"/>
        <v>0.72533162751647939</v>
      </c>
      <c r="J79" s="12">
        <f t="shared" si="25"/>
        <v>7.932581960193211</v>
      </c>
      <c r="K79" s="12">
        <f t="shared" si="27"/>
        <v>7.932581960193211</v>
      </c>
      <c r="L79" s="12">
        <f t="shared" si="23"/>
        <v>5.753752583594806E-2</v>
      </c>
      <c r="M79" s="11">
        <v>4631200</v>
      </c>
      <c r="N79" s="12">
        <f t="shared" si="24"/>
        <v>5.7537525835948053E-2</v>
      </c>
      <c r="O79" s="11">
        <f t="shared" si="26"/>
        <v>53750800</v>
      </c>
      <c r="P79" s="11"/>
      <c r="Q79" s="11"/>
    </row>
    <row r="80" spans="1:17" s="10" customFormat="1" ht="32.25" customHeight="1" x14ac:dyDescent="0.2">
      <c r="A80" s="18"/>
      <c r="B80" s="17"/>
      <c r="C80" s="16"/>
      <c r="D80" s="15"/>
      <c r="E80" s="15"/>
      <c r="F80" s="15"/>
      <c r="G80" s="14" t="s">
        <v>88</v>
      </c>
      <c r="H80" s="13">
        <v>17040000</v>
      </c>
      <c r="I80" s="12">
        <f t="shared" si="21"/>
        <v>0.21170310939811601</v>
      </c>
      <c r="J80" s="12">
        <f>K80</f>
        <v>5.4694835680751179</v>
      </c>
      <c r="K80" s="12">
        <f t="shared" si="27"/>
        <v>5.4694835680751179</v>
      </c>
      <c r="L80" s="12">
        <f t="shared" si="23"/>
        <v>1.1579066781634046E-2</v>
      </c>
      <c r="M80" s="11">
        <v>932000</v>
      </c>
      <c r="N80" s="12">
        <f t="shared" si="24"/>
        <v>1.1579066781634045E-2</v>
      </c>
      <c r="O80" s="11">
        <f>H80-M80</f>
        <v>16108000</v>
      </c>
      <c r="P80" s="11"/>
      <c r="Q80" s="11"/>
    </row>
    <row r="81" spans="1:17" s="10" customFormat="1" ht="27" customHeight="1" x14ac:dyDescent="0.2">
      <c r="A81" s="18"/>
      <c r="B81" s="23">
        <v>3</v>
      </c>
      <c r="C81" s="16"/>
      <c r="D81" s="76" t="s">
        <v>89</v>
      </c>
      <c r="E81" s="77"/>
      <c r="F81" s="77"/>
      <c r="G81" s="78"/>
      <c r="H81" s="19"/>
      <c r="I81" s="25"/>
      <c r="J81" s="25"/>
      <c r="K81" s="20"/>
      <c r="L81" s="25"/>
      <c r="M81" s="19"/>
      <c r="N81" s="25"/>
      <c r="O81" s="19"/>
      <c r="P81" s="11"/>
      <c r="Q81" s="11"/>
    </row>
    <row r="82" spans="1:17" s="5" customFormat="1" ht="29.25" customHeight="1" x14ac:dyDescent="0.2">
      <c r="A82" s="24"/>
      <c r="B82" s="23"/>
      <c r="C82" s="22">
        <v>1</v>
      </c>
      <c r="D82" s="21"/>
      <c r="E82" s="74" t="s">
        <v>90</v>
      </c>
      <c r="F82" s="74"/>
      <c r="G82" s="75"/>
      <c r="H82" s="19">
        <f>H83+H88</f>
        <v>629206600</v>
      </c>
      <c r="I82" s="20">
        <f t="shared" si="21"/>
        <v>7.8171944644258584</v>
      </c>
      <c r="J82" s="20">
        <f>(J83*H83)/H82</f>
        <v>21.715903806476284</v>
      </c>
      <c r="K82" s="20">
        <f t="shared" si="27"/>
        <v>31.988682254763379</v>
      </c>
      <c r="L82" s="20">
        <f t="shared" si="23"/>
        <v>1.6975744302599083</v>
      </c>
      <c r="M82" s="70">
        <f>M83+M88</f>
        <v>201274900</v>
      </c>
      <c r="N82" s="20">
        <f t="shared" si="24"/>
        <v>2.5006174984621397</v>
      </c>
      <c r="O82" s="19">
        <f>H82-M82</f>
        <v>427931700</v>
      </c>
      <c r="P82" s="19"/>
      <c r="Q82" s="19"/>
    </row>
    <row r="83" spans="1:17" s="5" customFormat="1" ht="51" customHeight="1" x14ac:dyDescent="0.2">
      <c r="A83" s="24"/>
      <c r="B83" s="23"/>
      <c r="C83" s="22"/>
      <c r="D83" s="21"/>
      <c r="E83" s="21"/>
      <c r="F83" s="74" t="s">
        <v>91</v>
      </c>
      <c r="G83" s="75"/>
      <c r="H83" s="19">
        <f>SUM(H84:H87)</f>
        <v>477220600</v>
      </c>
      <c r="I83" s="20">
        <f t="shared" si="21"/>
        <v>5.9289369066217468</v>
      </c>
      <c r="J83" s="20">
        <f>(J87*H87)/H83</f>
        <v>28.632020495343244</v>
      </c>
      <c r="K83" s="20">
        <f t="shared" si="27"/>
        <v>41.368960183194105</v>
      </c>
      <c r="L83" s="20">
        <f t="shared" si="23"/>
        <v>1.6975744302599083</v>
      </c>
      <c r="M83" s="19">
        <f>SUM(M84:M87)</f>
        <v>197421200</v>
      </c>
      <c r="N83" s="20">
        <f t="shared" si="24"/>
        <v>2.4527395481870506</v>
      </c>
      <c r="O83" s="19">
        <f>H83-M83</f>
        <v>279799400</v>
      </c>
      <c r="P83" s="19"/>
      <c r="Q83" s="19"/>
    </row>
    <row r="84" spans="1:17" s="5" customFormat="1" ht="48.75" customHeight="1" x14ac:dyDescent="0.2">
      <c r="A84" s="24"/>
      <c r="B84" s="23"/>
      <c r="C84" s="22"/>
      <c r="D84" s="21"/>
      <c r="E84" s="21"/>
      <c r="F84" s="31"/>
      <c r="G84" s="14" t="s">
        <v>92</v>
      </c>
      <c r="H84" s="13">
        <v>14892600</v>
      </c>
      <c r="I84" s="12">
        <f t="shared" si="21"/>
        <v>0.18502404501305061</v>
      </c>
      <c r="J84" s="12">
        <f t="shared" ref="J84:J86" si="28">K84</f>
        <v>39.283268200314247</v>
      </c>
      <c r="K84" s="12">
        <f t="shared" si="27"/>
        <v>39.283268200314247</v>
      </c>
      <c r="L84" s="12">
        <f t="shared" si="23"/>
        <v>7.268349183754684E-2</v>
      </c>
      <c r="M84" s="11">
        <v>5850300</v>
      </c>
      <c r="N84" s="12">
        <f t="shared" si="24"/>
        <v>7.2683491837546826E-2</v>
      </c>
      <c r="O84" s="11">
        <f t="shared" ref="O84:O86" si="29">H84-M84</f>
        <v>9042300</v>
      </c>
      <c r="P84" s="19"/>
      <c r="Q84" s="19"/>
    </row>
    <row r="85" spans="1:17" s="5" customFormat="1" ht="49.5" customHeight="1" x14ac:dyDescent="0.2">
      <c r="A85" s="24"/>
      <c r="B85" s="23"/>
      <c r="C85" s="22"/>
      <c r="D85" s="21"/>
      <c r="E85" s="21"/>
      <c r="F85" s="31"/>
      <c r="G85" s="14" t="s">
        <v>93</v>
      </c>
      <c r="H85" s="13">
        <v>248146700</v>
      </c>
      <c r="I85" s="12">
        <f t="shared" si="21"/>
        <v>3.0829476512254388</v>
      </c>
      <c r="J85" s="12">
        <f t="shared" si="28"/>
        <v>13.844512137376801</v>
      </c>
      <c r="K85" s="12">
        <f t="shared" si="27"/>
        <v>13.844512137376801</v>
      </c>
      <c r="L85" s="12">
        <f t="shared" si="23"/>
        <v>0.42681906176287887</v>
      </c>
      <c r="M85" s="11">
        <v>34354700</v>
      </c>
      <c r="N85" s="12">
        <f t="shared" si="24"/>
        <v>0.42681906176287893</v>
      </c>
      <c r="O85" s="11">
        <f t="shared" si="29"/>
        <v>213792000</v>
      </c>
      <c r="P85" s="19"/>
      <c r="Q85" s="19"/>
    </row>
    <row r="86" spans="1:17" s="5" customFormat="1" ht="50.25" customHeight="1" x14ac:dyDescent="0.2">
      <c r="A86" s="24"/>
      <c r="B86" s="23"/>
      <c r="C86" s="22"/>
      <c r="D86" s="21"/>
      <c r="E86" s="21"/>
      <c r="F86" s="31"/>
      <c r="G86" s="14" t="s">
        <v>94</v>
      </c>
      <c r="H86" s="13">
        <v>74922000</v>
      </c>
      <c r="I86" s="12">
        <f t="shared" si="21"/>
        <v>0.93082279121629397</v>
      </c>
      <c r="J86" s="12">
        <f t="shared" si="28"/>
        <v>27.466298283548223</v>
      </c>
      <c r="K86" s="12">
        <f t="shared" si="27"/>
        <v>27.466298283548223</v>
      </c>
      <c r="L86" s="12">
        <f t="shared" si="23"/>
        <v>0.25566256432671658</v>
      </c>
      <c r="M86" s="11">
        <v>20578300</v>
      </c>
      <c r="N86" s="12">
        <f t="shared" si="24"/>
        <v>0.25566256432671658</v>
      </c>
      <c r="O86" s="11">
        <f t="shared" si="29"/>
        <v>54343700</v>
      </c>
      <c r="P86" s="19"/>
      <c r="Q86" s="19"/>
    </row>
    <row r="87" spans="1:17" s="10" customFormat="1" ht="34.5" customHeight="1" x14ac:dyDescent="0.2">
      <c r="A87" s="18"/>
      <c r="B87" s="17"/>
      <c r="C87" s="16"/>
      <c r="D87" s="15"/>
      <c r="E87" s="15"/>
      <c r="F87" s="15"/>
      <c r="G87" s="14" t="s">
        <v>95</v>
      </c>
      <c r="H87" s="13">
        <v>139259300</v>
      </c>
      <c r="I87" s="12">
        <f t="shared" si="21"/>
        <v>1.7301424191669634</v>
      </c>
      <c r="J87" s="12">
        <f>K87</f>
        <v>98.117612252826206</v>
      </c>
      <c r="K87" s="12">
        <f t="shared" si="27"/>
        <v>98.117612252826206</v>
      </c>
      <c r="L87" s="12">
        <f t="shared" si="23"/>
        <v>1.6975744302599083</v>
      </c>
      <c r="M87" s="11">
        <v>136637900</v>
      </c>
      <c r="N87" s="12">
        <f t="shared" si="24"/>
        <v>1.6975744302599083</v>
      </c>
      <c r="O87" s="11">
        <f>H87-M87</f>
        <v>2621400</v>
      </c>
      <c r="P87" s="11"/>
      <c r="Q87" s="11"/>
    </row>
    <row r="88" spans="1:17" s="5" customFormat="1" ht="31.5" customHeight="1" x14ac:dyDescent="0.2">
      <c r="A88" s="24"/>
      <c r="B88" s="23"/>
      <c r="C88" s="22"/>
      <c r="D88" s="21"/>
      <c r="E88" s="31"/>
      <c r="F88" s="77" t="s">
        <v>96</v>
      </c>
      <c r="G88" s="78"/>
      <c r="H88" s="19">
        <f>SUM(H89:H90)</f>
        <v>151986000</v>
      </c>
      <c r="I88" s="20">
        <f t="shared" si="21"/>
        <v>1.8882575578041114</v>
      </c>
      <c r="J88" s="20">
        <f>(J90*H90)/H88</f>
        <v>0</v>
      </c>
      <c r="K88" s="20">
        <f t="shared" si="27"/>
        <v>2.5355624860184491</v>
      </c>
      <c r="L88" s="20">
        <f t="shared" si="23"/>
        <v>0</v>
      </c>
      <c r="M88" s="19">
        <f>SUM(M89)</f>
        <v>3853700</v>
      </c>
      <c r="N88" s="20">
        <f t="shared" si="24"/>
        <v>4.7877950275089183E-2</v>
      </c>
      <c r="O88" s="19">
        <f>SUM(O89)</f>
        <v>148132300</v>
      </c>
      <c r="P88" s="54"/>
      <c r="Q88" s="54"/>
    </row>
    <row r="89" spans="1:17" s="10" customFormat="1" ht="33.75" customHeight="1" x14ac:dyDescent="0.2">
      <c r="A89" s="18"/>
      <c r="B89" s="17"/>
      <c r="C89" s="16"/>
      <c r="D89" s="15"/>
      <c r="E89" s="15"/>
      <c r="F89" s="15"/>
      <c r="G89" s="14" t="s">
        <v>97</v>
      </c>
      <c r="H89" s="13">
        <v>151986000</v>
      </c>
      <c r="I89" s="12">
        <f t="shared" si="21"/>
        <v>1.8882575578041114</v>
      </c>
      <c r="J89" s="12">
        <f>K89</f>
        <v>2.5355624860184491</v>
      </c>
      <c r="K89" s="12">
        <f t="shared" si="27"/>
        <v>2.5355624860184491</v>
      </c>
      <c r="L89" s="12">
        <f t="shared" si="23"/>
        <v>4.7877950275089183E-2</v>
      </c>
      <c r="M89" s="11">
        <v>3853700</v>
      </c>
      <c r="N89" s="12">
        <f t="shared" si="24"/>
        <v>4.7877950275089183E-2</v>
      </c>
      <c r="O89" s="11">
        <f>H89-M89</f>
        <v>148132300</v>
      </c>
      <c r="P89" s="55"/>
      <c r="Q89" s="55"/>
    </row>
    <row r="90" spans="1:17" s="5" customFormat="1" ht="7.5" customHeight="1" x14ac:dyDescent="0.2">
      <c r="A90" s="24"/>
      <c r="B90" s="23"/>
      <c r="C90" s="22"/>
      <c r="D90" s="21"/>
      <c r="E90" s="74"/>
      <c r="F90" s="74"/>
      <c r="G90" s="75"/>
      <c r="H90" s="19"/>
      <c r="I90" s="20"/>
      <c r="J90" s="20"/>
      <c r="K90" s="20"/>
      <c r="L90" s="20"/>
      <c r="M90" s="19"/>
      <c r="N90" s="20"/>
      <c r="O90" s="19"/>
      <c r="P90" s="54"/>
      <c r="Q90" s="54"/>
    </row>
    <row r="91" spans="1:17" s="5" customFormat="1" ht="10.5" customHeight="1" x14ac:dyDescent="0.2">
      <c r="A91" s="24"/>
      <c r="B91" s="23"/>
      <c r="C91" s="22"/>
      <c r="D91" s="21"/>
      <c r="E91" s="74"/>
      <c r="F91" s="74"/>
      <c r="G91" s="75"/>
      <c r="H91" s="19"/>
      <c r="I91" s="20"/>
      <c r="J91" s="20"/>
      <c r="K91" s="20"/>
      <c r="L91" s="20"/>
      <c r="M91" s="19"/>
      <c r="N91" s="20"/>
      <c r="O91" s="19"/>
      <c r="P91" s="54"/>
      <c r="Q91" s="54"/>
    </row>
    <row r="92" spans="1:17" s="5" customFormat="1" ht="20.100000000000001" customHeight="1" x14ac:dyDescent="0.2">
      <c r="A92" s="101" t="s">
        <v>0</v>
      </c>
      <c r="B92" s="101"/>
      <c r="C92" s="101"/>
      <c r="D92" s="101"/>
      <c r="E92" s="101"/>
      <c r="F92" s="101"/>
      <c r="G92" s="101"/>
      <c r="H92" s="7">
        <f>H13+H48+H56+H73+H82</f>
        <v>8049007900</v>
      </c>
      <c r="I92" s="7">
        <f>I13+I48+I82+I88+I90+I91</f>
        <v>91.476981902328589</v>
      </c>
      <c r="J92" s="8">
        <f>(J13*H13+J48*H48+J82*H82+J88*H88+J90*H90+J91*H91)/H92</f>
        <v>51.518845873546724</v>
      </c>
      <c r="K92" s="9">
        <f>M92/H92*100</f>
        <v>46.899337308390514</v>
      </c>
      <c r="L92" s="8">
        <f>L13+L48+L82+L88+L90+L91</f>
        <v>51.518845873546724</v>
      </c>
      <c r="M92" s="7">
        <f>M13+M48+M73+M82+M56</f>
        <v>3774931365</v>
      </c>
      <c r="N92" s="8">
        <f>N13+N48+N82+N88+N90+N91</f>
        <v>41.691889046350667</v>
      </c>
      <c r="O92" s="7">
        <f>H92-M92</f>
        <v>4274076535</v>
      </c>
      <c r="P92" s="6"/>
      <c r="Q92" s="6"/>
    </row>
    <row r="94" spans="1:17" x14ac:dyDescent="0.3">
      <c r="M94" s="60" t="s">
        <v>113</v>
      </c>
    </row>
    <row r="95" spans="1:17" ht="6.75" customHeight="1" x14ac:dyDescent="0.3">
      <c r="M95" s="61"/>
    </row>
    <row r="96" spans="1:17" x14ac:dyDescent="0.3">
      <c r="L96" s="67" t="s">
        <v>105</v>
      </c>
      <c r="M96" s="62" t="s">
        <v>99</v>
      </c>
    </row>
    <row r="97" spans="13:13" x14ac:dyDescent="0.3">
      <c r="M97" s="63"/>
    </row>
    <row r="98" spans="13:13" x14ac:dyDescent="0.3">
      <c r="M98" s="64"/>
    </row>
    <row r="99" spans="13:13" x14ac:dyDescent="0.3">
      <c r="M99" s="64" t="s">
        <v>106</v>
      </c>
    </row>
    <row r="100" spans="13:13" x14ac:dyDescent="0.3">
      <c r="M100" s="62" t="s">
        <v>107</v>
      </c>
    </row>
  </sheetData>
  <mergeCells count="44">
    <mergeCell ref="A1:Q1"/>
    <mergeCell ref="A2:Q2"/>
    <mergeCell ref="A3:Q3"/>
    <mergeCell ref="A5:C5"/>
    <mergeCell ref="A7:C9"/>
    <mergeCell ref="D7:G9"/>
    <mergeCell ref="H7:H9"/>
    <mergeCell ref="I7:I9"/>
    <mergeCell ref="J7:K7"/>
    <mergeCell ref="L7:N7"/>
    <mergeCell ref="F21:G21"/>
    <mergeCell ref="O7:O9"/>
    <mergeCell ref="P7:P9"/>
    <mergeCell ref="Q7:Q9"/>
    <mergeCell ref="J8:J9"/>
    <mergeCell ref="K8:K9"/>
    <mergeCell ref="L8:L9"/>
    <mergeCell ref="M8:N8"/>
    <mergeCell ref="A10:C10"/>
    <mergeCell ref="D10:G10"/>
    <mergeCell ref="D12:G12"/>
    <mergeCell ref="E13:G13"/>
    <mergeCell ref="F14:G14"/>
    <mergeCell ref="D72:G72"/>
    <mergeCell ref="F27:G27"/>
    <mergeCell ref="F29:G29"/>
    <mergeCell ref="F36:G36"/>
    <mergeCell ref="F38:G38"/>
    <mergeCell ref="F42:G42"/>
    <mergeCell ref="F47:G47"/>
    <mergeCell ref="E48:G48"/>
    <mergeCell ref="F49:G49"/>
    <mergeCell ref="E56:G56"/>
    <mergeCell ref="F57:G57"/>
    <mergeCell ref="F61:G61"/>
    <mergeCell ref="E90:G90"/>
    <mergeCell ref="E91:G91"/>
    <mergeCell ref="A92:G92"/>
    <mergeCell ref="E73:G73"/>
    <mergeCell ref="F74:G74"/>
    <mergeCell ref="D81:G81"/>
    <mergeCell ref="E82:G82"/>
    <mergeCell ref="F83:G83"/>
    <mergeCell ref="F88:G88"/>
  </mergeCells>
  <pageMargins left="0.27559055118110237" right="0.23622047244094491" top="0.59055118110236227" bottom="0.59055118110236227" header="0.39370078740157483" footer="0.23622047244094491"/>
  <pageSetup paperSize="5" firstPageNumber="45" orientation="landscape" useFirstPageNumber="1" horizontalDpi="4294967293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6071AE-EA18-4171-9CD0-0D0FA14BBED4}">
  <sheetPr>
    <tabColor rgb="FF336600"/>
  </sheetPr>
  <dimension ref="A1:Q100"/>
  <sheetViews>
    <sheetView view="pageBreakPreview" topLeftCell="A4" zoomScaleNormal="100" zoomScaleSheetLayoutView="100" workbookViewId="0">
      <selection activeCell="M23" sqref="M23"/>
    </sheetView>
  </sheetViews>
  <sheetFormatPr defaultColWidth="9.140625" defaultRowHeight="16.5" x14ac:dyDescent="0.3"/>
  <cols>
    <col min="1" max="1" width="2.28515625" style="1" customWidth="1"/>
    <col min="2" max="3" width="3.140625" style="4" customWidth="1"/>
    <col min="4" max="6" width="2.5703125" style="1" customWidth="1"/>
    <col min="7" max="7" width="39.7109375" style="1" customWidth="1"/>
    <col min="8" max="8" width="13.42578125" style="1" customWidth="1"/>
    <col min="9" max="9" width="6.7109375" style="1" customWidth="1"/>
    <col min="10" max="10" width="7.85546875" style="2" customWidth="1"/>
    <col min="11" max="11" width="9" style="2" customWidth="1"/>
    <col min="12" max="12" width="7.7109375" style="2" customWidth="1"/>
    <col min="13" max="13" width="14.140625" style="3" customWidth="1"/>
    <col min="14" max="14" width="7" style="3" customWidth="1"/>
    <col min="15" max="15" width="15.140625" style="2" customWidth="1"/>
    <col min="16" max="16" width="13.85546875" style="2" customWidth="1"/>
    <col min="17" max="17" width="13" style="2" customWidth="1"/>
    <col min="18" max="260" width="9.140625" style="1"/>
    <col min="261" max="261" width="5.42578125" style="1" customWidth="1"/>
    <col min="262" max="262" width="53.42578125" style="1" customWidth="1"/>
    <col min="263" max="263" width="13.7109375" style="1" customWidth="1"/>
    <col min="264" max="264" width="8" style="1" customWidth="1"/>
    <col min="265" max="265" width="8.28515625" style="1" customWidth="1"/>
    <col min="266" max="266" width="14.140625" style="1" customWidth="1"/>
    <col min="267" max="267" width="10" style="1" customWidth="1"/>
    <col min="268" max="268" width="15.140625" style="1" customWidth="1"/>
    <col min="269" max="269" width="7.7109375" style="1" customWidth="1"/>
    <col min="270" max="270" width="11.85546875" style="1" customWidth="1"/>
    <col min="271" max="271" width="18.5703125" style="1" customWidth="1"/>
    <col min="272" max="272" width="10.42578125" style="1" customWidth="1"/>
    <col min="273" max="273" width="10.7109375" style="1" bestFit="1" customWidth="1"/>
    <col min="274" max="516" width="9.140625" style="1"/>
    <col min="517" max="517" width="5.42578125" style="1" customWidth="1"/>
    <col min="518" max="518" width="53.42578125" style="1" customWidth="1"/>
    <col min="519" max="519" width="13.7109375" style="1" customWidth="1"/>
    <col min="520" max="520" width="8" style="1" customWidth="1"/>
    <col min="521" max="521" width="8.28515625" style="1" customWidth="1"/>
    <col min="522" max="522" width="14.140625" style="1" customWidth="1"/>
    <col min="523" max="523" width="10" style="1" customWidth="1"/>
    <col min="524" max="524" width="15.140625" style="1" customWidth="1"/>
    <col min="525" max="525" width="7.7109375" style="1" customWidth="1"/>
    <col min="526" max="526" width="11.85546875" style="1" customWidth="1"/>
    <col min="527" max="527" width="18.5703125" style="1" customWidth="1"/>
    <col min="528" max="528" width="10.42578125" style="1" customWidth="1"/>
    <col min="529" max="529" width="10.7109375" style="1" bestFit="1" customWidth="1"/>
    <col min="530" max="772" width="9.140625" style="1"/>
    <col min="773" max="773" width="5.42578125" style="1" customWidth="1"/>
    <col min="774" max="774" width="53.42578125" style="1" customWidth="1"/>
    <col min="775" max="775" width="13.7109375" style="1" customWidth="1"/>
    <col min="776" max="776" width="8" style="1" customWidth="1"/>
    <col min="777" max="777" width="8.28515625" style="1" customWidth="1"/>
    <col min="778" max="778" width="14.140625" style="1" customWidth="1"/>
    <col min="779" max="779" width="10" style="1" customWidth="1"/>
    <col min="780" max="780" width="15.140625" style="1" customWidth="1"/>
    <col min="781" max="781" width="7.7109375" style="1" customWidth="1"/>
    <col min="782" max="782" width="11.85546875" style="1" customWidth="1"/>
    <col min="783" max="783" width="18.5703125" style="1" customWidth="1"/>
    <col min="784" max="784" width="10.42578125" style="1" customWidth="1"/>
    <col min="785" max="785" width="10.7109375" style="1" bestFit="1" customWidth="1"/>
    <col min="786" max="1028" width="9.140625" style="1"/>
    <col min="1029" max="1029" width="5.42578125" style="1" customWidth="1"/>
    <col min="1030" max="1030" width="53.42578125" style="1" customWidth="1"/>
    <col min="1031" max="1031" width="13.7109375" style="1" customWidth="1"/>
    <col min="1032" max="1032" width="8" style="1" customWidth="1"/>
    <col min="1033" max="1033" width="8.28515625" style="1" customWidth="1"/>
    <col min="1034" max="1034" width="14.140625" style="1" customWidth="1"/>
    <col min="1035" max="1035" width="10" style="1" customWidth="1"/>
    <col min="1036" max="1036" width="15.140625" style="1" customWidth="1"/>
    <col min="1037" max="1037" width="7.7109375" style="1" customWidth="1"/>
    <col min="1038" max="1038" width="11.85546875" style="1" customWidth="1"/>
    <col min="1039" max="1039" width="18.5703125" style="1" customWidth="1"/>
    <col min="1040" max="1040" width="10.42578125" style="1" customWidth="1"/>
    <col min="1041" max="1041" width="10.7109375" style="1" bestFit="1" customWidth="1"/>
    <col min="1042" max="1284" width="9.140625" style="1"/>
    <col min="1285" max="1285" width="5.42578125" style="1" customWidth="1"/>
    <col min="1286" max="1286" width="53.42578125" style="1" customWidth="1"/>
    <col min="1287" max="1287" width="13.7109375" style="1" customWidth="1"/>
    <col min="1288" max="1288" width="8" style="1" customWidth="1"/>
    <col min="1289" max="1289" width="8.28515625" style="1" customWidth="1"/>
    <col min="1290" max="1290" width="14.140625" style="1" customWidth="1"/>
    <col min="1291" max="1291" width="10" style="1" customWidth="1"/>
    <col min="1292" max="1292" width="15.140625" style="1" customWidth="1"/>
    <col min="1293" max="1293" width="7.7109375" style="1" customWidth="1"/>
    <col min="1294" max="1294" width="11.85546875" style="1" customWidth="1"/>
    <col min="1295" max="1295" width="18.5703125" style="1" customWidth="1"/>
    <col min="1296" max="1296" width="10.42578125" style="1" customWidth="1"/>
    <col min="1297" max="1297" width="10.7109375" style="1" bestFit="1" customWidth="1"/>
    <col min="1298" max="1540" width="9.140625" style="1"/>
    <col min="1541" max="1541" width="5.42578125" style="1" customWidth="1"/>
    <col min="1542" max="1542" width="53.42578125" style="1" customWidth="1"/>
    <col min="1543" max="1543" width="13.7109375" style="1" customWidth="1"/>
    <col min="1544" max="1544" width="8" style="1" customWidth="1"/>
    <col min="1545" max="1545" width="8.28515625" style="1" customWidth="1"/>
    <col min="1546" max="1546" width="14.140625" style="1" customWidth="1"/>
    <col min="1547" max="1547" width="10" style="1" customWidth="1"/>
    <col min="1548" max="1548" width="15.140625" style="1" customWidth="1"/>
    <col min="1549" max="1549" width="7.7109375" style="1" customWidth="1"/>
    <col min="1550" max="1550" width="11.85546875" style="1" customWidth="1"/>
    <col min="1551" max="1551" width="18.5703125" style="1" customWidth="1"/>
    <col min="1552" max="1552" width="10.42578125" style="1" customWidth="1"/>
    <col min="1553" max="1553" width="10.7109375" style="1" bestFit="1" customWidth="1"/>
    <col min="1554" max="1796" width="9.140625" style="1"/>
    <col min="1797" max="1797" width="5.42578125" style="1" customWidth="1"/>
    <col min="1798" max="1798" width="53.42578125" style="1" customWidth="1"/>
    <col min="1799" max="1799" width="13.7109375" style="1" customWidth="1"/>
    <col min="1800" max="1800" width="8" style="1" customWidth="1"/>
    <col min="1801" max="1801" width="8.28515625" style="1" customWidth="1"/>
    <col min="1802" max="1802" width="14.140625" style="1" customWidth="1"/>
    <col min="1803" max="1803" width="10" style="1" customWidth="1"/>
    <col min="1804" max="1804" width="15.140625" style="1" customWidth="1"/>
    <col min="1805" max="1805" width="7.7109375" style="1" customWidth="1"/>
    <col min="1806" max="1806" width="11.85546875" style="1" customWidth="1"/>
    <col min="1807" max="1807" width="18.5703125" style="1" customWidth="1"/>
    <col min="1808" max="1808" width="10.42578125" style="1" customWidth="1"/>
    <col min="1809" max="1809" width="10.7109375" style="1" bestFit="1" customWidth="1"/>
    <col min="1810" max="2052" width="9.140625" style="1"/>
    <col min="2053" max="2053" width="5.42578125" style="1" customWidth="1"/>
    <col min="2054" max="2054" width="53.42578125" style="1" customWidth="1"/>
    <col min="2055" max="2055" width="13.7109375" style="1" customWidth="1"/>
    <col min="2056" max="2056" width="8" style="1" customWidth="1"/>
    <col min="2057" max="2057" width="8.28515625" style="1" customWidth="1"/>
    <col min="2058" max="2058" width="14.140625" style="1" customWidth="1"/>
    <col min="2059" max="2059" width="10" style="1" customWidth="1"/>
    <col min="2060" max="2060" width="15.140625" style="1" customWidth="1"/>
    <col min="2061" max="2061" width="7.7109375" style="1" customWidth="1"/>
    <col min="2062" max="2062" width="11.85546875" style="1" customWidth="1"/>
    <col min="2063" max="2063" width="18.5703125" style="1" customWidth="1"/>
    <col min="2064" max="2064" width="10.42578125" style="1" customWidth="1"/>
    <col min="2065" max="2065" width="10.7109375" style="1" bestFit="1" customWidth="1"/>
    <col min="2066" max="2308" width="9.140625" style="1"/>
    <col min="2309" max="2309" width="5.42578125" style="1" customWidth="1"/>
    <col min="2310" max="2310" width="53.42578125" style="1" customWidth="1"/>
    <col min="2311" max="2311" width="13.7109375" style="1" customWidth="1"/>
    <col min="2312" max="2312" width="8" style="1" customWidth="1"/>
    <col min="2313" max="2313" width="8.28515625" style="1" customWidth="1"/>
    <col min="2314" max="2314" width="14.140625" style="1" customWidth="1"/>
    <col min="2315" max="2315" width="10" style="1" customWidth="1"/>
    <col min="2316" max="2316" width="15.140625" style="1" customWidth="1"/>
    <col min="2317" max="2317" width="7.7109375" style="1" customWidth="1"/>
    <col min="2318" max="2318" width="11.85546875" style="1" customWidth="1"/>
    <col min="2319" max="2319" width="18.5703125" style="1" customWidth="1"/>
    <col min="2320" max="2320" width="10.42578125" style="1" customWidth="1"/>
    <col min="2321" max="2321" width="10.7109375" style="1" bestFit="1" customWidth="1"/>
    <col min="2322" max="2564" width="9.140625" style="1"/>
    <col min="2565" max="2565" width="5.42578125" style="1" customWidth="1"/>
    <col min="2566" max="2566" width="53.42578125" style="1" customWidth="1"/>
    <col min="2567" max="2567" width="13.7109375" style="1" customWidth="1"/>
    <col min="2568" max="2568" width="8" style="1" customWidth="1"/>
    <col min="2569" max="2569" width="8.28515625" style="1" customWidth="1"/>
    <col min="2570" max="2570" width="14.140625" style="1" customWidth="1"/>
    <col min="2571" max="2571" width="10" style="1" customWidth="1"/>
    <col min="2572" max="2572" width="15.140625" style="1" customWidth="1"/>
    <col min="2573" max="2573" width="7.7109375" style="1" customWidth="1"/>
    <col min="2574" max="2574" width="11.85546875" style="1" customWidth="1"/>
    <col min="2575" max="2575" width="18.5703125" style="1" customWidth="1"/>
    <col min="2576" max="2576" width="10.42578125" style="1" customWidth="1"/>
    <col min="2577" max="2577" width="10.7109375" style="1" bestFit="1" customWidth="1"/>
    <col min="2578" max="2820" width="9.140625" style="1"/>
    <col min="2821" max="2821" width="5.42578125" style="1" customWidth="1"/>
    <col min="2822" max="2822" width="53.42578125" style="1" customWidth="1"/>
    <col min="2823" max="2823" width="13.7109375" style="1" customWidth="1"/>
    <col min="2824" max="2824" width="8" style="1" customWidth="1"/>
    <col min="2825" max="2825" width="8.28515625" style="1" customWidth="1"/>
    <col min="2826" max="2826" width="14.140625" style="1" customWidth="1"/>
    <col min="2827" max="2827" width="10" style="1" customWidth="1"/>
    <col min="2828" max="2828" width="15.140625" style="1" customWidth="1"/>
    <col min="2829" max="2829" width="7.7109375" style="1" customWidth="1"/>
    <col min="2830" max="2830" width="11.85546875" style="1" customWidth="1"/>
    <col min="2831" max="2831" width="18.5703125" style="1" customWidth="1"/>
    <col min="2832" max="2832" width="10.42578125" style="1" customWidth="1"/>
    <col min="2833" max="2833" width="10.7109375" style="1" bestFit="1" customWidth="1"/>
    <col min="2834" max="3076" width="9.140625" style="1"/>
    <col min="3077" max="3077" width="5.42578125" style="1" customWidth="1"/>
    <col min="3078" max="3078" width="53.42578125" style="1" customWidth="1"/>
    <col min="3079" max="3079" width="13.7109375" style="1" customWidth="1"/>
    <col min="3080" max="3080" width="8" style="1" customWidth="1"/>
    <col min="3081" max="3081" width="8.28515625" style="1" customWidth="1"/>
    <col min="3082" max="3082" width="14.140625" style="1" customWidth="1"/>
    <col min="3083" max="3083" width="10" style="1" customWidth="1"/>
    <col min="3084" max="3084" width="15.140625" style="1" customWidth="1"/>
    <col min="3085" max="3085" width="7.7109375" style="1" customWidth="1"/>
    <col min="3086" max="3086" width="11.85546875" style="1" customWidth="1"/>
    <col min="3087" max="3087" width="18.5703125" style="1" customWidth="1"/>
    <col min="3088" max="3088" width="10.42578125" style="1" customWidth="1"/>
    <col min="3089" max="3089" width="10.7109375" style="1" bestFit="1" customWidth="1"/>
    <col min="3090" max="3332" width="9.140625" style="1"/>
    <col min="3333" max="3333" width="5.42578125" style="1" customWidth="1"/>
    <col min="3334" max="3334" width="53.42578125" style="1" customWidth="1"/>
    <col min="3335" max="3335" width="13.7109375" style="1" customWidth="1"/>
    <col min="3336" max="3336" width="8" style="1" customWidth="1"/>
    <col min="3337" max="3337" width="8.28515625" style="1" customWidth="1"/>
    <col min="3338" max="3338" width="14.140625" style="1" customWidth="1"/>
    <col min="3339" max="3339" width="10" style="1" customWidth="1"/>
    <col min="3340" max="3340" width="15.140625" style="1" customWidth="1"/>
    <col min="3341" max="3341" width="7.7109375" style="1" customWidth="1"/>
    <col min="3342" max="3342" width="11.85546875" style="1" customWidth="1"/>
    <col min="3343" max="3343" width="18.5703125" style="1" customWidth="1"/>
    <col min="3344" max="3344" width="10.42578125" style="1" customWidth="1"/>
    <col min="3345" max="3345" width="10.7109375" style="1" bestFit="1" customWidth="1"/>
    <col min="3346" max="3588" width="9.140625" style="1"/>
    <col min="3589" max="3589" width="5.42578125" style="1" customWidth="1"/>
    <col min="3590" max="3590" width="53.42578125" style="1" customWidth="1"/>
    <col min="3591" max="3591" width="13.7109375" style="1" customWidth="1"/>
    <col min="3592" max="3592" width="8" style="1" customWidth="1"/>
    <col min="3593" max="3593" width="8.28515625" style="1" customWidth="1"/>
    <col min="3594" max="3594" width="14.140625" style="1" customWidth="1"/>
    <col min="3595" max="3595" width="10" style="1" customWidth="1"/>
    <col min="3596" max="3596" width="15.140625" style="1" customWidth="1"/>
    <col min="3597" max="3597" width="7.7109375" style="1" customWidth="1"/>
    <col min="3598" max="3598" width="11.85546875" style="1" customWidth="1"/>
    <col min="3599" max="3599" width="18.5703125" style="1" customWidth="1"/>
    <col min="3600" max="3600" width="10.42578125" style="1" customWidth="1"/>
    <col min="3601" max="3601" width="10.7109375" style="1" bestFit="1" customWidth="1"/>
    <col min="3602" max="3844" width="9.140625" style="1"/>
    <col min="3845" max="3845" width="5.42578125" style="1" customWidth="1"/>
    <col min="3846" max="3846" width="53.42578125" style="1" customWidth="1"/>
    <col min="3847" max="3847" width="13.7109375" style="1" customWidth="1"/>
    <col min="3848" max="3848" width="8" style="1" customWidth="1"/>
    <col min="3849" max="3849" width="8.28515625" style="1" customWidth="1"/>
    <col min="3850" max="3850" width="14.140625" style="1" customWidth="1"/>
    <col min="3851" max="3851" width="10" style="1" customWidth="1"/>
    <col min="3852" max="3852" width="15.140625" style="1" customWidth="1"/>
    <col min="3853" max="3853" width="7.7109375" style="1" customWidth="1"/>
    <col min="3854" max="3854" width="11.85546875" style="1" customWidth="1"/>
    <col min="3855" max="3855" width="18.5703125" style="1" customWidth="1"/>
    <col min="3856" max="3856" width="10.42578125" style="1" customWidth="1"/>
    <col min="3857" max="3857" width="10.7109375" style="1" bestFit="1" customWidth="1"/>
    <col min="3858" max="4100" width="9.140625" style="1"/>
    <col min="4101" max="4101" width="5.42578125" style="1" customWidth="1"/>
    <col min="4102" max="4102" width="53.42578125" style="1" customWidth="1"/>
    <col min="4103" max="4103" width="13.7109375" style="1" customWidth="1"/>
    <col min="4104" max="4104" width="8" style="1" customWidth="1"/>
    <col min="4105" max="4105" width="8.28515625" style="1" customWidth="1"/>
    <col min="4106" max="4106" width="14.140625" style="1" customWidth="1"/>
    <col min="4107" max="4107" width="10" style="1" customWidth="1"/>
    <col min="4108" max="4108" width="15.140625" style="1" customWidth="1"/>
    <col min="4109" max="4109" width="7.7109375" style="1" customWidth="1"/>
    <col min="4110" max="4110" width="11.85546875" style="1" customWidth="1"/>
    <col min="4111" max="4111" width="18.5703125" style="1" customWidth="1"/>
    <col min="4112" max="4112" width="10.42578125" style="1" customWidth="1"/>
    <col min="4113" max="4113" width="10.7109375" style="1" bestFit="1" customWidth="1"/>
    <col min="4114" max="4356" width="9.140625" style="1"/>
    <col min="4357" max="4357" width="5.42578125" style="1" customWidth="1"/>
    <col min="4358" max="4358" width="53.42578125" style="1" customWidth="1"/>
    <col min="4359" max="4359" width="13.7109375" style="1" customWidth="1"/>
    <col min="4360" max="4360" width="8" style="1" customWidth="1"/>
    <col min="4361" max="4361" width="8.28515625" style="1" customWidth="1"/>
    <col min="4362" max="4362" width="14.140625" style="1" customWidth="1"/>
    <col min="4363" max="4363" width="10" style="1" customWidth="1"/>
    <col min="4364" max="4364" width="15.140625" style="1" customWidth="1"/>
    <col min="4365" max="4365" width="7.7109375" style="1" customWidth="1"/>
    <col min="4366" max="4366" width="11.85546875" style="1" customWidth="1"/>
    <col min="4367" max="4367" width="18.5703125" style="1" customWidth="1"/>
    <col min="4368" max="4368" width="10.42578125" style="1" customWidth="1"/>
    <col min="4369" max="4369" width="10.7109375" style="1" bestFit="1" customWidth="1"/>
    <col min="4370" max="4612" width="9.140625" style="1"/>
    <col min="4613" max="4613" width="5.42578125" style="1" customWidth="1"/>
    <col min="4614" max="4614" width="53.42578125" style="1" customWidth="1"/>
    <col min="4615" max="4615" width="13.7109375" style="1" customWidth="1"/>
    <col min="4616" max="4616" width="8" style="1" customWidth="1"/>
    <col min="4617" max="4617" width="8.28515625" style="1" customWidth="1"/>
    <col min="4618" max="4618" width="14.140625" style="1" customWidth="1"/>
    <col min="4619" max="4619" width="10" style="1" customWidth="1"/>
    <col min="4620" max="4620" width="15.140625" style="1" customWidth="1"/>
    <col min="4621" max="4621" width="7.7109375" style="1" customWidth="1"/>
    <col min="4622" max="4622" width="11.85546875" style="1" customWidth="1"/>
    <col min="4623" max="4623" width="18.5703125" style="1" customWidth="1"/>
    <col min="4624" max="4624" width="10.42578125" style="1" customWidth="1"/>
    <col min="4625" max="4625" width="10.7109375" style="1" bestFit="1" customWidth="1"/>
    <col min="4626" max="4868" width="9.140625" style="1"/>
    <col min="4869" max="4869" width="5.42578125" style="1" customWidth="1"/>
    <col min="4870" max="4870" width="53.42578125" style="1" customWidth="1"/>
    <col min="4871" max="4871" width="13.7109375" style="1" customWidth="1"/>
    <col min="4872" max="4872" width="8" style="1" customWidth="1"/>
    <col min="4873" max="4873" width="8.28515625" style="1" customWidth="1"/>
    <col min="4874" max="4874" width="14.140625" style="1" customWidth="1"/>
    <col min="4875" max="4875" width="10" style="1" customWidth="1"/>
    <col min="4876" max="4876" width="15.140625" style="1" customWidth="1"/>
    <col min="4877" max="4877" width="7.7109375" style="1" customWidth="1"/>
    <col min="4878" max="4878" width="11.85546875" style="1" customWidth="1"/>
    <col min="4879" max="4879" width="18.5703125" style="1" customWidth="1"/>
    <col min="4880" max="4880" width="10.42578125" style="1" customWidth="1"/>
    <col min="4881" max="4881" width="10.7109375" style="1" bestFit="1" customWidth="1"/>
    <col min="4882" max="5124" width="9.140625" style="1"/>
    <col min="5125" max="5125" width="5.42578125" style="1" customWidth="1"/>
    <col min="5126" max="5126" width="53.42578125" style="1" customWidth="1"/>
    <col min="5127" max="5127" width="13.7109375" style="1" customWidth="1"/>
    <col min="5128" max="5128" width="8" style="1" customWidth="1"/>
    <col min="5129" max="5129" width="8.28515625" style="1" customWidth="1"/>
    <col min="5130" max="5130" width="14.140625" style="1" customWidth="1"/>
    <col min="5131" max="5131" width="10" style="1" customWidth="1"/>
    <col min="5132" max="5132" width="15.140625" style="1" customWidth="1"/>
    <col min="5133" max="5133" width="7.7109375" style="1" customWidth="1"/>
    <col min="5134" max="5134" width="11.85546875" style="1" customWidth="1"/>
    <col min="5135" max="5135" width="18.5703125" style="1" customWidth="1"/>
    <col min="5136" max="5136" width="10.42578125" style="1" customWidth="1"/>
    <col min="5137" max="5137" width="10.7109375" style="1" bestFit="1" customWidth="1"/>
    <col min="5138" max="5380" width="9.140625" style="1"/>
    <col min="5381" max="5381" width="5.42578125" style="1" customWidth="1"/>
    <col min="5382" max="5382" width="53.42578125" style="1" customWidth="1"/>
    <col min="5383" max="5383" width="13.7109375" style="1" customWidth="1"/>
    <col min="5384" max="5384" width="8" style="1" customWidth="1"/>
    <col min="5385" max="5385" width="8.28515625" style="1" customWidth="1"/>
    <col min="5386" max="5386" width="14.140625" style="1" customWidth="1"/>
    <col min="5387" max="5387" width="10" style="1" customWidth="1"/>
    <col min="5388" max="5388" width="15.140625" style="1" customWidth="1"/>
    <col min="5389" max="5389" width="7.7109375" style="1" customWidth="1"/>
    <col min="5390" max="5390" width="11.85546875" style="1" customWidth="1"/>
    <col min="5391" max="5391" width="18.5703125" style="1" customWidth="1"/>
    <col min="5392" max="5392" width="10.42578125" style="1" customWidth="1"/>
    <col min="5393" max="5393" width="10.7109375" style="1" bestFit="1" customWidth="1"/>
    <col min="5394" max="5636" width="9.140625" style="1"/>
    <col min="5637" max="5637" width="5.42578125" style="1" customWidth="1"/>
    <col min="5638" max="5638" width="53.42578125" style="1" customWidth="1"/>
    <col min="5639" max="5639" width="13.7109375" style="1" customWidth="1"/>
    <col min="5640" max="5640" width="8" style="1" customWidth="1"/>
    <col min="5641" max="5641" width="8.28515625" style="1" customWidth="1"/>
    <col min="5642" max="5642" width="14.140625" style="1" customWidth="1"/>
    <col min="5643" max="5643" width="10" style="1" customWidth="1"/>
    <col min="5644" max="5644" width="15.140625" style="1" customWidth="1"/>
    <col min="5645" max="5645" width="7.7109375" style="1" customWidth="1"/>
    <col min="5646" max="5646" width="11.85546875" style="1" customWidth="1"/>
    <col min="5647" max="5647" width="18.5703125" style="1" customWidth="1"/>
    <col min="5648" max="5648" width="10.42578125" style="1" customWidth="1"/>
    <col min="5649" max="5649" width="10.7109375" style="1" bestFit="1" customWidth="1"/>
    <col min="5650" max="5892" width="9.140625" style="1"/>
    <col min="5893" max="5893" width="5.42578125" style="1" customWidth="1"/>
    <col min="5894" max="5894" width="53.42578125" style="1" customWidth="1"/>
    <col min="5895" max="5895" width="13.7109375" style="1" customWidth="1"/>
    <col min="5896" max="5896" width="8" style="1" customWidth="1"/>
    <col min="5897" max="5897" width="8.28515625" style="1" customWidth="1"/>
    <col min="5898" max="5898" width="14.140625" style="1" customWidth="1"/>
    <col min="5899" max="5899" width="10" style="1" customWidth="1"/>
    <col min="5900" max="5900" width="15.140625" style="1" customWidth="1"/>
    <col min="5901" max="5901" width="7.7109375" style="1" customWidth="1"/>
    <col min="5902" max="5902" width="11.85546875" style="1" customWidth="1"/>
    <col min="5903" max="5903" width="18.5703125" style="1" customWidth="1"/>
    <col min="5904" max="5904" width="10.42578125" style="1" customWidth="1"/>
    <col min="5905" max="5905" width="10.7109375" style="1" bestFit="1" customWidth="1"/>
    <col min="5906" max="6148" width="9.140625" style="1"/>
    <col min="6149" max="6149" width="5.42578125" style="1" customWidth="1"/>
    <col min="6150" max="6150" width="53.42578125" style="1" customWidth="1"/>
    <col min="6151" max="6151" width="13.7109375" style="1" customWidth="1"/>
    <col min="6152" max="6152" width="8" style="1" customWidth="1"/>
    <col min="6153" max="6153" width="8.28515625" style="1" customWidth="1"/>
    <col min="6154" max="6154" width="14.140625" style="1" customWidth="1"/>
    <col min="6155" max="6155" width="10" style="1" customWidth="1"/>
    <col min="6156" max="6156" width="15.140625" style="1" customWidth="1"/>
    <col min="6157" max="6157" width="7.7109375" style="1" customWidth="1"/>
    <col min="6158" max="6158" width="11.85546875" style="1" customWidth="1"/>
    <col min="6159" max="6159" width="18.5703125" style="1" customWidth="1"/>
    <col min="6160" max="6160" width="10.42578125" style="1" customWidth="1"/>
    <col min="6161" max="6161" width="10.7109375" style="1" bestFit="1" customWidth="1"/>
    <col min="6162" max="6404" width="9.140625" style="1"/>
    <col min="6405" max="6405" width="5.42578125" style="1" customWidth="1"/>
    <col min="6406" max="6406" width="53.42578125" style="1" customWidth="1"/>
    <col min="6407" max="6407" width="13.7109375" style="1" customWidth="1"/>
    <col min="6408" max="6408" width="8" style="1" customWidth="1"/>
    <col min="6409" max="6409" width="8.28515625" style="1" customWidth="1"/>
    <col min="6410" max="6410" width="14.140625" style="1" customWidth="1"/>
    <col min="6411" max="6411" width="10" style="1" customWidth="1"/>
    <col min="6412" max="6412" width="15.140625" style="1" customWidth="1"/>
    <col min="6413" max="6413" width="7.7109375" style="1" customWidth="1"/>
    <col min="6414" max="6414" width="11.85546875" style="1" customWidth="1"/>
    <col min="6415" max="6415" width="18.5703125" style="1" customWidth="1"/>
    <col min="6416" max="6416" width="10.42578125" style="1" customWidth="1"/>
    <col min="6417" max="6417" width="10.7109375" style="1" bestFit="1" customWidth="1"/>
    <col min="6418" max="6660" width="9.140625" style="1"/>
    <col min="6661" max="6661" width="5.42578125" style="1" customWidth="1"/>
    <col min="6662" max="6662" width="53.42578125" style="1" customWidth="1"/>
    <col min="6663" max="6663" width="13.7109375" style="1" customWidth="1"/>
    <col min="6664" max="6664" width="8" style="1" customWidth="1"/>
    <col min="6665" max="6665" width="8.28515625" style="1" customWidth="1"/>
    <col min="6666" max="6666" width="14.140625" style="1" customWidth="1"/>
    <col min="6667" max="6667" width="10" style="1" customWidth="1"/>
    <col min="6668" max="6668" width="15.140625" style="1" customWidth="1"/>
    <col min="6669" max="6669" width="7.7109375" style="1" customWidth="1"/>
    <col min="6670" max="6670" width="11.85546875" style="1" customWidth="1"/>
    <col min="6671" max="6671" width="18.5703125" style="1" customWidth="1"/>
    <col min="6672" max="6672" width="10.42578125" style="1" customWidth="1"/>
    <col min="6673" max="6673" width="10.7109375" style="1" bestFit="1" customWidth="1"/>
    <col min="6674" max="6916" width="9.140625" style="1"/>
    <col min="6917" max="6917" width="5.42578125" style="1" customWidth="1"/>
    <col min="6918" max="6918" width="53.42578125" style="1" customWidth="1"/>
    <col min="6919" max="6919" width="13.7109375" style="1" customWidth="1"/>
    <col min="6920" max="6920" width="8" style="1" customWidth="1"/>
    <col min="6921" max="6921" width="8.28515625" style="1" customWidth="1"/>
    <col min="6922" max="6922" width="14.140625" style="1" customWidth="1"/>
    <col min="6923" max="6923" width="10" style="1" customWidth="1"/>
    <col min="6924" max="6924" width="15.140625" style="1" customWidth="1"/>
    <col min="6925" max="6925" width="7.7109375" style="1" customWidth="1"/>
    <col min="6926" max="6926" width="11.85546875" style="1" customWidth="1"/>
    <col min="6927" max="6927" width="18.5703125" style="1" customWidth="1"/>
    <col min="6928" max="6928" width="10.42578125" style="1" customWidth="1"/>
    <col min="6929" max="6929" width="10.7109375" style="1" bestFit="1" customWidth="1"/>
    <col min="6930" max="7172" width="9.140625" style="1"/>
    <col min="7173" max="7173" width="5.42578125" style="1" customWidth="1"/>
    <col min="7174" max="7174" width="53.42578125" style="1" customWidth="1"/>
    <col min="7175" max="7175" width="13.7109375" style="1" customWidth="1"/>
    <col min="7176" max="7176" width="8" style="1" customWidth="1"/>
    <col min="7177" max="7177" width="8.28515625" style="1" customWidth="1"/>
    <col min="7178" max="7178" width="14.140625" style="1" customWidth="1"/>
    <col min="7179" max="7179" width="10" style="1" customWidth="1"/>
    <col min="7180" max="7180" width="15.140625" style="1" customWidth="1"/>
    <col min="7181" max="7181" width="7.7109375" style="1" customWidth="1"/>
    <col min="7182" max="7182" width="11.85546875" style="1" customWidth="1"/>
    <col min="7183" max="7183" width="18.5703125" style="1" customWidth="1"/>
    <col min="7184" max="7184" width="10.42578125" style="1" customWidth="1"/>
    <col min="7185" max="7185" width="10.7109375" style="1" bestFit="1" customWidth="1"/>
    <col min="7186" max="7428" width="9.140625" style="1"/>
    <col min="7429" max="7429" width="5.42578125" style="1" customWidth="1"/>
    <col min="7430" max="7430" width="53.42578125" style="1" customWidth="1"/>
    <col min="7431" max="7431" width="13.7109375" style="1" customWidth="1"/>
    <col min="7432" max="7432" width="8" style="1" customWidth="1"/>
    <col min="7433" max="7433" width="8.28515625" style="1" customWidth="1"/>
    <col min="7434" max="7434" width="14.140625" style="1" customWidth="1"/>
    <col min="7435" max="7435" width="10" style="1" customWidth="1"/>
    <col min="7436" max="7436" width="15.140625" style="1" customWidth="1"/>
    <col min="7437" max="7437" width="7.7109375" style="1" customWidth="1"/>
    <col min="7438" max="7438" width="11.85546875" style="1" customWidth="1"/>
    <col min="7439" max="7439" width="18.5703125" style="1" customWidth="1"/>
    <col min="7440" max="7440" width="10.42578125" style="1" customWidth="1"/>
    <col min="7441" max="7441" width="10.7109375" style="1" bestFit="1" customWidth="1"/>
    <col min="7442" max="7684" width="9.140625" style="1"/>
    <col min="7685" max="7685" width="5.42578125" style="1" customWidth="1"/>
    <col min="7686" max="7686" width="53.42578125" style="1" customWidth="1"/>
    <col min="7687" max="7687" width="13.7109375" style="1" customWidth="1"/>
    <col min="7688" max="7688" width="8" style="1" customWidth="1"/>
    <col min="7689" max="7689" width="8.28515625" style="1" customWidth="1"/>
    <col min="7690" max="7690" width="14.140625" style="1" customWidth="1"/>
    <col min="7691" max="7691" width="10" style="1" customWidth="1"/>
    <col min="7692" max="7692" width="15.140625" style="1" customWidth="1"/>
    <col min="7693" max="7693" width="7.7109375" style="1" customWidth="1"/>
    <col min="7694" max="7694" width="11.85546875" style="1" customWidth="1"/>
    <col min="7695" max="7695" width="18.5703125" style="1" customWidth="1"/>
    <col min="7696" max="7696" width="10.42578125" style="1" customWidth="1"/>
    <col min="7697" max="7697" width="10.7109375" style="1" bestFit="1" customWidth="1"/>
    <col min="7698" max="7940" width="9.140625" style="1"/>
    <col min="7941" max="7941" width="5.42578125" style="1" customWidth="1"/>
    <col min="7942" max="7942" width="53.42578125" style="1" customWidth="1"/>
    <col min="7943" max="7943" width="13.7109375" style="1" customWidth="1"/>
    <col min="7944" max="7944" width="8" style="1" customWidth="1"/>
    <col min="7945" max="7945" width="8.28515625" style="1" customWidth="1"/>
    <col min="7946" max="7946" width="14.140625" style="1" customWidth="1"/>
    <col min="7947" max="7947" width="10" style="1" customWidth="1"/>
    <col min="7948" max="7948" width="15.140625" style="1" customWidth="1"/>
    <col min="7949" max="7949" width="7.7109375" style="1" customWidth="1"/>
    <col min="7950" max="7950" width="11.85546875" style="1" customWidth="1"/>
    <col min="7951" max="7951" width="18.5703125" style="1" customWidth="1"/>
    <col min="7952" max="7952" width="10.42578125" style="1" customWidth="1"/>
    <col min="7953" max="7953" width="10.7109375" style="1" bestFit="1" customWidth="1"/>
    <col min="7954" max="8196" width="9.140625" style="1"/>
    <col min="8197" max="8197" width="5.42578125" style="1" customWidth="1"/>
    <col min="8198" max="8198" width="53.42578125" style="1" customWidth="1"/>
    <col min="8199" max="8199" width="13.7109375" style="1" customWidth="1"/>
    <col min="8200" max="8200" width="8" style="1" customWidth="1"/>
    <col min="8201" max="8201" width="8.28515625" style="1" customWidth="1"/>
    <col min="8202" max="8202" width="14.140625" style="1" customWidth="1"/>
    <col min="8203" max="8203" width="10" style="1" customWidth="1"/>
    <col min="8204" max="8204" width="15.140625" style="1" customWidth="1"/>
    <col min="8205" max="8205" width="7.7109375" style="1" customWidth="1"/>
    <col min="8206" max="8206" width="11.85546875" style="1" customWidth="1"/>
    <col min="8207" max="8207" width="18.5703125" style="1" customWidth="1"/>
    <col min="8208" max="8208" width="10.42578125" style="1" customWidth="1"/>
    <col min="8209" max="8209" width="10.7109375" style="1" bestFit="1" customWidth="1"/>
    <col min="8210" max="8452" width="9.140625" style="1"/>
    <col min="8453" max="8453" width="5.42578125" style="1" customWidth="1"/>
    <col min="8454" max="8454" width="53.42578125" style="1" customWidth="1"/>
    <col min="8455" max="8455" width="13.7109375" style="1" customWidth="1"/>
    <col min="8456" max="8456" width="8" style="1" customWidth="1"/>
    <col min="8457" max="8457" width="8.28515625" style="1" customWidth="1"/>
    <col min="8458" max="8458" width="14.140625" style="1" customWidth="1"/>
    <col min="8459" max="8459" width="10" style="1" customWidth="1"/>
    <col min="8460" max="8460" width="15.140625" style="1" customWidth="1"/>
    <col min="8461" max="8461" width="7.7109375" style="1" customWidth="1"/>
    <col min="8462" max="8462" width="11.85546875" style="1" customWidth="1"/>
    <col min="8463" max="8463" width="18.5703125" style="1" customWidth="1"/>
    <col min="8464" max="8464" width="10.42578125" style="1" customWidth="1"/>
    <col min="8465" max="8465" width="10.7109375" style="1" bestFit="1" customWidth="1"/>
    <col min="8466" max="8708" width="9.140625" style="1"/>
    <col min="8709" max="8709" width="5.42578125" style="1" customWidth="1"/>
    <col min="8710" max="8710" width="53.42578125" style="1" customWidth="1"/>
    <col min="8711" max="8711" width="13.7109375" style="1" customWidth="1"/>
    <col min="8712" max="8712" width="8" style="1" customWidth="1"/>
    <col min="8713" max="8713" width="8.28515625" style="1" customWidth="1"/>
    <col min="8714" max="8714" width="14.140625" style="1" customWidth="1"/>
    <col min="8715" max="8715" width="10" style="1" customWidth="1"/>
    <col min="8716" max="8716" width="15.140625" style="1" customWidth="1"/>
    <col min="8717" max="8717" width="7.7109375" style="1" customWidth="1"/>
    <col min="8718" max="8718" width="11.85546875" style="1" customWidth="1"/>
    <col min="8719" max="8719" width="18.5703125" style="1" customWidth="1"/>
    <col min="8720" max="8720" width="10.42578125" style="1" customWidth="1"/>
    <col min="8721" max="8721" width="10.7109375" style="1" bestFit="1" customWidth="1"/>
    <col min="8722" max="8964" width="9.140625" style="1"/>
    <col min="8965" max="8965" width="5.42578125" style="1" customWidth="1"/>
    <col min="8966" max="8966" width="53.42578125" style="1" customWidth="1"/>
    <col min="8967" max="8967" width="13.7109375" style="1" customWidth="1"/>
    <col min="8968" max="8968" width="8" style="1" customWidth="1"/>
    <col min="8969" max="8969" width="8.28515625" style="1" customWidth="1"/>
    <col min="8970" max="8970" width="14.140625" style="1" customWidth="1"/>
    <col min="8971" max="8971" width="10" style="1" customWidth="1"/>
    <col min="8972" max="8972" width="15.140625" style="1" customWidth="1"/>
    <col min="8973" max="8973" width="7.7109375" style="1" customWidth="1"/>
    <col min="8974" max="8974" width="11.85546875" style="1" customWidth="1"/>
    <col min="8975" max="8975" width="18.5703125" style="1" customWidth="1"/>
    <col min="8976" max="8976" width="10.42578125" style="1" customWidth="1"/>
    <col min="8977" max="8977" width="10.7109375" style="1" bestFit="1" customWidth="1"/>
    <col min="8978" max="9220" width="9.140625" style="1"/>
    <col min="9221" max="9221" width="5.42578125" style="1" customWidth="1"/>
    <col min="9222" max="9222" width="53.42578125" style="1" customWidth="1"/>
    <col min="9223" max="9223" width="13.7109375" style="1" customWidth="1"/>
    <col min="9224" max="9224" width="8" style="1" customWidth="1"/>
    <col min="9225" max="9225" width="8.28515625" style="1" customWidth="1"/>
    <col min="9226" max="9226" width="14.140625" style="1" customWidth="1"/>
    <col min="9227" max="9227" width="10" style="1" customWidth="1"/>
    <col min="9228" max="9228" width="15.140625" style="1" customWidth="1"/>
    <col min="9229" max="9229" width="7.7109375" style="1" customWidth="1"/>
    <col min="9230" max="9230" width="11.85546875" style="1" customWidth="1"/>
    <col min="9231" max="9231" width="18.5703125" style="1" customWidth="1"/>
    <col min="9232" max="9232" width="10.42578125" style="1" customWidth="1"/>
    <col min="9233" max="9233" width="10.7109375" style="1" bestFit="1" customWidth="1"/>
    <col min="9234" max="9476" width="9.140625" style="1"/>
    <col min="9477" max="9477" width="5.42578125" style="1" customWidth="1"/>
    <col min="9478" max="9478" width="53.42578125" style="1" customWidth="1"/>
    <col min="9479" max="9479" width="13.7109375" style="1" customWidth="1"/>
    <col min="9480" max="9480" width="8" style="1" customWidth="1"/>
    <col min="9481" max="9481" width="8.28515625" style="1" customWidth="1"/>
    <col min="9482" max="9482" width="14.140625" style="1" customWidth="1"/>
    <col min="9483" max="9483" width="10" style="1" customWidth="1"/>
    <col min="9484" max="9484" width="15.140625" style="1" customWidth="1"/>
    <col min="9485" max="9485" width="7.7109375" style="1" customWidth="1"/>
    <col min="9486" max="9486" width="11.85546875" style="1" customWidth="1"/>
    <col min="9487" max="9487" width="18.5703125" style="1" customWidth="1"/>
    <col min="9488" max="9488" width="10.42578125" style="1" customWidth="1"/>
    <col min="9489" max="9489" width="10.7109375" style="1" bestFit="1" customWidth="1"/>
    <col min="9490" max="9732" width="9.140625" style="1"/>
    <col min="9733" max="9733" width="5.42578125" style="1" customWidth="1"/>
    <col min="9734" max="9734" width="53.42578125" style="1" customWidth="1"/>
    <col min="9735" max="9735" width="13.7109375" style="1" customWidth="1"/>
    <col min="9736" max="9736" width="8" style="1" customWidth="1"/>
    <col min="9737" max="9737" width="8.28515625" style="1" customWidth="1"/>
    <col min="9738" max="9738" width="14.140625" style="1" customWidth="1"/>
    <col min="9739" max="9739" width="10" style="1" customWidth="1"/>
    <col min="9740" max="9740" width="15.140625" style="1" customWidth="1"/>
    <col min="9741" max="9741" width="7.7109375" style="1" customWidth="1"/>
    <col min="9742" max="9742" width="11.85546875" style="1" customWidth="1"/>
    <col min="9743" max="9743" width="18.5703125" style="1" customWidth="1"/>
    <col min="9744" max="9744" width="10.42578125" style="1" customWidth="1"/>
    <col min="9745" max="9745" width="10.7109375" style="1" bestFit="1" customWidth="1"/>
    <col min="9746" max="9988" width="9.140625" style="1"/>
    <col min="9989" max="9989" width="5.42578125" style="1" customWidth="1"/>
    <col min="9990" max="9990" width="53.42578125" style="1" customWidth="1"/>
    <col min="9991" max="9991" width="13.7109375" style="1" customWidth="1"/>
    <col min="9992" max="9992" width="8" style="1" customWidth="1"/>
    <col min="9993" max="9993" width="8.28515625" style="1" customWidth="1"/>
    <col min="9994" max="9994" width="14.140625" style="1" customWidth="1"/>
    <col min="9995" max="9995" width="10" style="1" customWidth="1"/>
    <col min="9996" max="9996" width="15.140625" style="1" customWidth="1"/>
    <col min="9997" max="9997" width="7.7109375" style="1" customWidth="1"/>
    <col min="9998" max="9998" width="11.85546875" style="1" customWidth="1"/>
    <col min="9999" max="9999" width="18.5703125" style="1" customWidth="1"/>
    <col min="10000" max="10000" width="10.42578125" style="1" customWidth="1"/>
    <col min="10001" max="10001" width="10.7109375" style="1" bestFit="1" customWidth="1"/>
    <col min="10002" max="10244" width="9.140625" style="1"/>
    <col min="10245" max="10245" width="5.42578125" style="1" customWidth="1"/>
    <col min="10246" max="10246" width="53.42578125" style="1" customWidth="1"/>
    <col min="10247" max="10247" width="13.7109375" style="1" customWidth="1"/>
    <col min="10248" max="10248" width="8" style="1" customWidth="1"/>
    <col min="10249" max="10249" width="8.28515625" style="1" customWidth="1"/>
    <col min="10250" max="10250" width="14.140625" style="1" customWidth="1"/>
    <col min="10251" max="10251" width="10" style="1" customWidth="1"/>
    <col min="10252" max="10252" width="15.140625" style="1" customWidth="1"/>
    <col min="10253" max="10253" width="7.7109375" style="1" customWidth="1"/>
    <col min="10254" max="10254" width="11.85546875" style="1" customWidth="1"/>
    <col min="10255" max="10255" width="18.5703125" style="1" customWidth="1"/>
    <col min="10256" max="10256" width="10.42578125" style="1" customWidth="1"/>
    <col min="10257" max="10257" width="10.7109375" style="1" bestFit="1" customWidth="1"/>
    <col min="10258" max="10500" width="9.140625" style="1"/>
    <col min="10501" max="10501" width="5.42578125" style="1" customWidth="1"/>
    <col min="10502" max="10502" width="53.42578125" style="1" customWidth="1"/>
    <col min="10503" max="10503" width="13.7109375" style="1" customWidth="1"/>
    <col min="10504" max="10504" width="8" style="1" customWidth="1"/>
    <col min="10505" max="10505" width="8.28515625" style="1" customWidth="1"/>
    <col min="10506" max="10506" width="14.140625" style="1" customWidth="1"/>
    <col min="10507" max="10507" width="10" style="1" customWidth="1"/>
    <col min="10508" max="10508" width="15.140625" style="1" customWidth="1"/>
    <col min="10509" max="10509" width="7.7109375" style="1" customWidth="1"/>
    <col min="10510" max="10510" width="11.85546875" style="1" customWidth="1"/>
    <col min="10511" max="10511" width="18.5703125" style="1" customWidth="1"/>
    <col min="10512" max="10512" width="10.42578125" style="1" customWidth="1"/>
    <col min="10513" max="10513" width="10.7109375" style="1" bestFit="1" customWidth="1"/>
    <col min="10514" max="10756" width="9.140625" style="1"/>
    <col min="10757" max="10757" width="5.42578125" style="1" customWidth="1"/>
    <col min="10758" max="10758" width="53.42578125" style="1" customWidth="1"/>
    <col min="10759" max="10759" width="13.7109375" style="1" customWidth="1"/>
    <col min="10760" max="10760" width="8" style="1" customWidth="1"/>
    <col min="10761" max="10761" width="8.28515625" style="1" customWidth="1"/>
    <col min="10762" max="10762" width="14.140625" style="1" customWidth="1"/>
    <col min="10763" max="10763" width="10" style="1" customWidth="1"/>
    <col min="10764" max="10764" width="15.140625" style="1" customWidth="1"/>
    <col min="10765" max="10765" width="7.7109375" style="1" customWidth="1"/>
    <col min="10766" max="10766" width="11.85546875" style="1" customWidth="1"/>
    <col min="10767" max="10767" width="18.5703125" style="1" customWidth="1"/>
    <col min="10768" max="10768" width="10.42578125" style="1" customWidth="1"/>
    <col min="10769" max="10769" width="10.7109375" style="1" bestFit="1" customWidth="1"/>
    <col min="10770" max="11012" width="9.140625" style="1"/>
    <col min="11013" max="11013" width="5.42578125" style="1" customWidth="1"/>
    <col min="11014" max="11014" width="53.42578125" style="1" customWidth="1"/>
    <col min="11015" max="11015" width="13.7109375" style="1" customWidth="1"/>
    <col min="11016" max="11016" width="8" style="1" customWidth="1"/>
    <col min="11017" max="11017" width="8.28515625" style="1" customWidth="1"/>
    <col min="11018" max="11018" width="14.140625" style="1" customWidth="1"/>
    <col min="11019" max="11019" width="10" style="1" customWidth="1"/>
    <col min="11020" max="11020" width="15.140625" style="1" customWidth="1"/>
    <col min="11021" max="11021" width="7.7109375" style="1" customWidth="1"/>
    <col min="11022" max="11022" width="11.85546875" style="1" customWidth="1"/>
    <col min="11023" max="11023" width="18.5703125" style="1" customWidth="1"/>
    <col min="11024" max="11024" width="10.42578125" style="1" customWidth="1"/>
    <col min="11025" max="11025" width="10.7109375" style="1" bestFit="1" customWidth="1"/>
    <col min="11026" max="11268" width="9.140625" style="1"/>
    <col min="11269" max="11269" width="5.42578125" style="1" customWidth="1"/>
    <col min="11270" max="11270" width="53.42578125" style="1" customWidth="1"/>
    <col min="11271" max="11271" width="13.7109375" style="1" customWidth="1"/>
    <col min="11272" max="11272" width="8" style="1" customWidth="1"/>
    <col min="11273" max="11273" width="8.28515625" style="1" customWidth="1"/>
    <col min="11274" max="11274" width="14.140625" style="1" customWidth="1"/>
    <col min="11275" max="11275" width="10" style="1" customWidth="1"/>
    <col min="11276" max="11276" width="15.140625" style="1" customWidth="1"/>
    <col min="11277" max="11277" width="7.7109375" style="1" customWidth="1"/>
    <col min="11278" max="11278" width="11.85546875" style="1" customWidth="1"/>
    <col min="11279" max="11279" width="18.5703125" style="1" customWidth="1"/>
    <col min="11280" max="11280" width="10.42578125" style="1" customWidth="1"/>
    <col min="11281" max="11281" width="10.7109375" style="1" bestFit="1" customWidth="1"/>
    <col min="11282" max="11524" width="9.140625" style="1"/>
    <col min="11525" max="11525" width="5.42578125" style="1" customWidth="1"/>
    <col min="11526" max="11526" width="53.42578125" style="1" customWidth="1"/>
    <col min="11527" max="11527" width="13.7109375" style="1" customWidth="1"/>
    <col min="11528" max="11528" width="8" style="1" customWidth="1"/>
    <col min="11529" max="11529" width="8.28515625" style="1" customWidth="1"/>
    <col min="11530" max="11530" width="14.140625" style="1" customWidth="1"/>
    <col min="11531" max="11531" width="10" style="1" customWidth="1"/>
    <col min="11532" max="11532" width="15.140625" style="1" customWidth="1"/>
    <col min="11533" max="11533" width="7.7109375" style="1" customWidth="1"/>
    <col min="11534" max="11534" width="11.85546875" style="1" customWidth="1"/>
    <col min="11535" max="11535" width="18.5703125" style="1" customWidth="1"/>
    <col min="11536" max="11536" width="10.42578125" style="1" customWidth="1"/>
    <col min="11537" max="11537" width="10.7109375" style="1" bestFit="1" customWidth="1"/>
    <col min="11538" max="11780" width="9.140625" style="1"/>
    <col min="11781" max="11781" width="5.42578125" style="1" customWidth="1"/>
    <col min="11782" max="11782" width="53.42578125" style="1" customWidth="1"/>
    <col min="11783" max="11783" width="13.7109375" style="1" customWidth="1"/>
    <col min="11784" max="11784" width="8" style="1" customWidth="1"/>
    <col min="11785" max="11785" width="8.28515625" style="1" customWidth="1"/>
    <col min="11786" max="11786" width="14.140625" style="1" customWidth="1"/>
    <col min="11787" max="11787" width="10" style="1" customWidth="1"/>
    <col min="11788" max="11788" width="15.140625" style="1" customWidth="1"/>
    <col min="11789" max="11789" width="7.7109375" style="1" customWidth="1"/>
    <col min="11790" max="11790" width="11.85546875" style="1" customWidth="1"/>
    <col min="11791" max="11791" width="18.5703125" style="1" customWidth="1"/>
    <col min="11792" max="11792" width="10.42578125" style="1" customWidth="1"/>
    <col min="11793" max="11793" width="10.7109375" style="1" bestFit="1" customWidth="1"/>
    <col min="11794" max="12036" width="9.140625" style="1"/>
    <col min="12037" max="12037" width="5.42578125" style="1" customWidth="1"/>
    <col min="12038" max="12038" width="53.42578125" style="1" customWidth="1"/>
    <col min="12039" max="12039" width="13.7109375" style="1" customWidth="1"/>
    <col min="12040" max="12040" width="8" style="1" customWidth="1"/>
    <col min="12041" max="12041" width="8.28515625" style="1" customWidth="1"/>
    <col min="12042" max="12042" width="14.140625" style="1" customWidth="1"/>
    <col min="12043" max="12043" width="10" style="1" customWidth="1"/>
    <col min="12044" max="12044" width="15.140625" style="1" customWidth="1"/>
    <col min="12045" max="12045" width="7.7109375" style="1" customWidth="1"/>
    <col min="12046" max="12046" width="11.85546875" style="1" customWidth="1"/>
    <col min="12047" max="12047" width="18.5703125" style="1" customWidth="1"/>
    <col min="12048" max="12048" width="10.42578125" style="1" customWidth="1"/>
    <col min="12049" max="12049" width="10.7109375" style="1" bestFit="1" customWidth="1"/>
    <col min="12050" max="12292" width="9.140625" style="1"/>
    <col min="12293" max="12293" width="5.42578125" style="1" customWidth="1"/>
    <col min="12294" max="12294" width="53.42578125" style="1" customWidth="1"/>
    <col min="12295" max="12295" width="13.7109375" style="1" customWidth="1"/>
    <col min="12296" max="12296" width="8" style="1" customWidth="1"/>
    <col min="12297" max="12297" width="8.28515625" style="1" customWidth="1"/>
    <col min="12298" max="12298" width="14.140625" style="1" customWidth="1"/>
    <col min="12299" max="12299" width="10" style="1" customWidth="1"/>
    <col min="12300" max="12300" width="15.140625" style="1" customWidth="1"/>
    <col min="12301" max="12301" width="7.7109375" style="1" customWidth="1"/>
    <col min="12302" max="12302" width="11.85546875" style="1" customWidth="1"/>
    <col min="12303" max="12303" width="18.5703125" style="1" customWidth="1"/>
    <col min="12304" max="12304" width="10.42578125" style="1" customWidth="1"/>
    <col min="12305" max="12305" width="10.7109375" style="1" bestFit="1" customWidth="1"/>
    <col min="12306" max="12548" width="9.140625" style="1"/>
    <col min="12549" max="12549" width="5.42578125" style="1" customWidth="1"/>
    <col min="12550" max="12550" width="53.42578125" style="1" customWidth="1"/>
    <col min="12551" max="12551" width="13.7109375" style="1" customWidth="1"/>
    <col min="12552" max="12552" width="8" style="1" customWidth="1"/>
    <col min="12553" max="12553" width="8.28515625" style="1" customWidth="1"/>
    <col min="12554" max="12554" width="14.140625" style="1" customWidth="1"/>
    <col min="12555" max="12555" width="10" style="1" customWidth="1"/>
    <col min="12556" max="12556" width="15.140625" style="1" customWidth="1"/>
    <col min="12557" max="12557" width="7.7109375" style="1" customWidth="1"/>
    <col min="12558" max="12558" width="11.85546875" style="1" customWidth="1"/>
    <col min="12559" max="12559" width="18.5703125" style="1" customWidth="1"/>
    <col min="12560" max="12560" width="10.42578125" style="1" customWidth="1"/>
    <col min="12561" max="12561" width="10.7109375" style="1" bestFit="1" customWidth="1"/>
    <col min="12562" max="12804" width="9.140625" style="1"/>
    <col min="12805" max="12805" width="5.42578125" style="1" customWidth="1"/>
    <col min="12806" max="12806" width="53.42578125" style="1" customWidth="1"/>
    <col min="12807" max="12807" width="13.7109375" style="1" customWidth="1"/>
    <col min="12808" max="12808" width="8" style="1" customWidth="1"/>
    <col min="12809" max="12809" width="8.28515625" style="1" customWidth="1"/>
    <col min="12810" max="12810" width="14.140625" style="1" customWidth="1"/>
    <col min="12811" max="12811" width="10" style="1" customWidth="1"/>
    <col min="12812" max="12812" width="15.140625" style="1" customWidth="1"/>
    <col min="12813" max="12813" width="7.7109375" style="1" customWidth="1"/>
    <col min="12814" max="12814" width="11.85546875" style="1" customWidth="1"/>
    <col min="12815" max="12815" width="18.5703125" style="1" customWidth="1"/>
    <col min="12816" max="12816" width="10.42578125" style="1" customWidth="1"/>
    <col min="12817" max="12817" width="10.7109375" style="1" bestFit="1" customWidth="1"/>
    <col min="12818" max="13060" width="9.140625" style="1"/>
    <col min="13061" max="13061" width="5.42578125" style="1" customWidth="1"/>
    <col min="13062" max="13062" width="53.42578125" style="1" customWidth="1"/>
    <col min="13063" max="13063" width="13.7109375" style="1" customWidth="1"/>
    <col min="13064" max="13064" width="8" style="1" customWidth="1"/>
    <col min="13065" max="13065" width="8.28515625" style="1" customWidth="1"/>
    <col min="13066" max="13066" width="14.140625" style="1" customWidth="1"/>
    <col min="13067" max="13067" width="10" style="1" customWidth="1"/>
    <col min="13068" max="13068" width="15.140625" style="1" customWidth="1"/>
    <col min="13069" max="13069" width="7.7109375" style="1" customWidth="1"/>
    <col min="13070" max="13070" width="11.85546875" style="1" customWidth="1"/>
    <col min="13071" max="13071" width="18.5703125" style="1" customWidth="1"/>
    <col min="13072" max="13072" width="10.42578125" style="1" customWidth="1"/>
    <col min="13073" max="13073" width="10.7109375" style="1" bestFit="1" customWidth="1"/>
    <col min="13074" max="13316" width="9.140625" style="1"/>
    <col min="13317" max="13317" width="5.42578125" style="1" customWidth="1"/>
    <col min="13318" max="13318" width="53.42578125" style="1" customWidth="1"/>
    <col min="13319" max="13319" width="13.7109375" style="1" customWidth="1"/>
    <col min="13320" max="13320" width="8" style="1" customWidth="1"/>
    <col min="13321" max="13321" width="8.28515625" style="1" customWidth="1"/>
    <col min="13322" max="13322" width="14.140625" style="1" customWidth="1"/>
    <col min="13323" max="13323" width="10" style="1" customWidth="1"/>
    <col min="13324" max="13324" width="15.140625" style="1" customWidth="1"/>
    <col min="13325" max="13325" width="7.7109375" style="1" customWidth="1"/>
    <col min="13326" max="13326" width="11.85546875" style="1" customWidth="1"/>
    <col min="13327" max="13327" width="18.5703125" style="1" customWidth="1"/>
    <col min="13328" max="13328" width="10.42578125" style="1" customWidth="1"/>
    <col min="13329" max="13329" width="10.7109375" style="1" bestFit="1" customWidth="1"/>
    <col min="13330" max="13572" width="9.140625" style="1"/>
    <col min="13573" max="13573" width="5.42578125" style="1" customWidth="1"/>
    <col min="13574" max="13574" width="53.42578125" style="1" customWidth="1"/>
    <col min="13575" max="13575" width="13.7109375" style="1" customWidth="1"/>
    <col min="13576" max="13576" width="8" style="1" customWidth="1"/>
    <col min="13577" max="13577" width="8.28515625" style="1" customWidth="1"/>
    <col min="13578" max="13578" width="14.140625" style="1" customWidth="1"/>
    <col min="13579" max="13579" width="10" style="1" customWidth="1"/>
    <col min="13580" max="13580" width="15.140625" style="1" customWidth="1"/>
    <col min="13581" max="13581" width="7.7109375" style="1" customWidth="1"/>
    <col min="13582" max="13582" width="11.85546875" style="1" customWidth="1"/>
    <col min="13583" max="13583" width="18.5703125" style="1" customWidth="1"/>
    <col min="13584" max="13584" width="10.42578125" style="1" customWidth="1"/>
    <col min="13585" max="13585" width="10.7109375" style="1" bestFit="1" customWidth="1"/>
    <col min="13586" max="13828" width="9.140625" style="1"/>
    <col min="13829" max="13829" width="5.42578125" style="1" customWidth="1"/>
    <col min="13830" max="13830" width="53.42578125" style="1" customWidth="1"/>
    <col min="13831" max="13831" width="13.7109375" style="1" customWidth="1"/>
    <col min="13832" max="13832" width="8" style="1" customWidth="1"/>
    <col min="13833" max="13833" width="8.28515625" style="1" customWidth="1"/>
    <col min="13834" max="13834" width="14.140625" style="1" customWidth="1"/>
    <col min="13835" max="13835" width="10" style="1" customWidth="1"/>
    <col min="13836" max="13836" width="15.140625" style="1" customWidth="1"/>
    <col min="13837" max="13837" width="7.7109375" style="1" customWidth="1"/>
    <col min="13838" max="13838" width="11.85546875" style="1" customWidth="1"/>
    <col min="13839" max="13839" width="18.5703125" style="1" customWidth="1"/>
    <col min="13840" max="13840" width="10.42578125" style="1" customWidth="1"/>
    <col min="13841" max="13841" width="10.7109375" style="1" bestFit="1" customWidth="1"/>
    <col min="13842" max="14084" width="9.140625" style="1"/>
    <col min="14085" max="14085" width="5.42578125" style="1" customWidth="1"/>
    <col min="14086" max="14086" width="53.42578125" style="1" customWidth="1"/>
    <col min="14087" max="14087" width="13.7109375" style="1" customWidth="1"/>
    <col min="14088" max="14088" width="8" style="1" customWidth="1"/>
    <col min="14089" max="14089" width="8.28515625" style="1" customWidth="1"/>
    <col min="14090" max="14090" width="14.140625" style="1" customWidth="1"/>
    <col min="14091" max="14091" width="10" style="1" customWidth="1"/>
    <col min="14092" max="14092" width="15.140625" style="1" customWidth="1"/>
    <col min="14093" max="14093" width="7.7109375" style="1" customWidth="1"/>
    <col min="14094" max="14094" width="11.85546875" style="1" customWidth="1"/>
    <col min="14095" max="14095" width="18.5703125" style="1" customWidth="1"/>
    <col min="14096" max="14096" width="10.42578125" style="1" customWidth="1"/>
    <col min="14097" max="14097" width="10.7109375" style="1" bestFit="1" customWidth="1"/>
    <col min="14098" max="14340" width="9.140625" style="1"/>
    <col min="14341" max="14341" width="5.42578125" style="1" customWidth="1"/>
    <col min="14342" max="14342" width="53.42578125" style="1" customWidth="1"/>
    <col min="14343" max="14343" width="13.7109375" style="1" customWidth="1"/>
    <col min="14344" max="14344" width="8" style="1" customWidth="1"/>
    <col min="14345" max="14345" width="8.28515625" style="1" customWidth="1"/>
    <col min="14346" max="14346" width="14.140625" style="1" customWidth="1"/>
    <col min="14347" max="14347" width="10" style="1" customWidth="1"/>
    <col min="14348" max="14348" width="15.140625" style="1" customWidth="1"/>
    <col min="14349" max="14349" width="7.7109375" style="1" customWidth="1"/>
    <col min="14350" max="14350" width="11.85546875" style="1" customWidth="1"/>
    <col min="14351" max="14351" width="18.5703125" style="1" customWidth="1"/>
    <col min="14352" max="14352" width="10.42578125" style="1" customWidth="1"/>
    <col min="14353" max="14353" width="10.7109375" style="1" bestFit="1" customWidth="1"/>
    <col min="14354" max="14596" width="9.140625" style="1"/>
    <col min="14597" max="14597" width="5.42578125" style="1" customWidth="1"/>
    <col min="14598" max="14598" width="53.42578125" style="1" customWidth="1"/>
    <col min="14599" max="14599" width="13.7109375" style="1" customWidth="1"/>
    <col min="14600" max="14600" width="8" style="1" customWidth="1"/>
    <col min="14601" max="14601" width="8.28515625" style="1" customWidth="1"/>
    <col min="14602" max="14602" width="14.140625" style="1" customWidth="1"/>
    <col min="14603" max="14603" width="10" style="1" customWidth="1"/>
    <col min="14604" max="14604" width="15.140625" style="1" customWidth="1"/>
    <col min="14605" max="14605" width="7.7109375" style="1" customWidth="1"/>
    <col min="14606" max="14606" width="11.85546875" style="1" customWidth="1"/>
    <col min="14607" max="14607" width="18.5703125" style="1" customWidth="1"/>
    <col min="14608" max="14608" width="10.42578125" style="1" customWidth="1"/>
    <col min="14609" max="14609" width="10.7109375" style="1" bestFit="1" customWidth="1"/>
    <col min="14610" max="14852" width="9.140625" style="1"/>
    <col min="14853" max="14853" width="5.42578125" style="1" customWidth="1"/>
    <col min="14854" max="14854" width="53.42578125" style="1" customWidth="1"/>
    <col min="14855" max="14855" width="13.7109375" style="1" customWidth="1"/>
    <col min="14856" max="14856" width="8" style="1" customWidth="1"/>
    <col min="14857" max="14857" width="8.28515625" style="1" customWidth="1"/>
    <col min="14858" max="14858" width="14.140625" style="1" customWidth="1"/>
    <col min="14859" max="14859" width="10" style="1" customWidth="1"/>
    <col min="14860" max="14860" width="15.140625" style="1" customWidth="1"/>
    <col min="14861" max="14861" width="7.7109375" style="1" customWidth="1"/>
    <col min="14862" max="14862" width="11.85546875" style="1" customWidth="1"/>
    <col min="14863" max="14863" width="18.5703125" style="1" customWidth="1"/>
    <col min="14864" max="14864" width="10.42578125" style="1" customWidth="1"/>
    <col min="14865" max="14865" width="10.7109375" style="1" bestFit="1" customWidth="1"/>
    <col min="14866" max="15108" width="9.140625" style="1"/>
    <col min="15109" max="15109" width="5.42578125" style="1" customWidth="1"/>
    <col min="15110" max="15110" width="53.42578125" style="1" customWidth="1"/>
    <col min="15111" max="15111" width="13.7109375" style="1" customWidth="1"/>
    <col min="15112" max="15112" width="8" style="1" customWidth="1"/>
    <col min="15113" max="15113" width="8.28515625" style="1" customWidth="1"/>
    <col min="15114" max="15114" width="14.140625" style="1" customWidth="1"/>
    <col min="15115" max="15115" width="10" style="1" customWidth="1"/>
    <col min="15116" max="15116" width="15.140625" style="1" customWidth="1"/>
    <col min="15117" max="15117" width="7.7109375" style="1" customWidth="1"/>
    <col min="15118" max="15118" width="11.85546875" style="1" customWidth="1"/>
    <col min="15119" max="15119" width="18.5703125" style="1" customWidth="1"/>
    <col min="15120" max="15120" width="10.42578125" style="1" customWidth="1"/>
    <col min="15121" max="15121" width="10.7109375" style="1" bestFit="1" customWidth="1"/>
    <col min="15122" max="15364" width="9.140625" style="1"/>
    <col min="15365" max="15365" width="5.42578125" style="1" customWidth="1"/>
    <col min="15366" max="15366" width="53.42578125" style="1" customWidth="1"/>
    <col min="15367" max="15367" width="13.7109375" style="1" customWidth="1"/>
    <col min="15368" max="15368" width="8" style="1" customWidth="1"/>
    <col min="15369" max="15369" width="8.28515625" style="1" customWidth="1"/>
    <col min="15370" max="15370" width="14.140625" style="1" customWidth="1"/>
    <col min="15371" max="15371" width="10" style="1" customWidth="1"/>
    <col min="15372" max="15372" width="15.140625" style="1" customWidth="1"/>
    <col min="15373" max="15373" width="7.7109375" style="1" customWidth="1"/>
    <col min="15374" max="15374" width="11.85546875" style="1" customWidth="1"/>
    <col min="15375" max="15375" width="18.5703125" style="1" customWidth="1"/>
    <col min="15376" max="15376" width="10.42578125" style="1" customWidth="1"/>
    <col min="15377" max="15377" width="10.7109375" style="1" bestFit="1" customWidth="1"/>
    <col min="15378" max="15620" width="9.140625" style="1"/>
    <col min="15621" max="15621" width="5.42578125" style="1" customWidth="1"/>
    <col min="15622" max="15622" width="53.42578125" style="1" customWidth="1"/>
    <col min="15623" max="15623" width="13.7109375" style="1" customWidth="1"/>
    <col min="15624" max="15624" width="8" style="1" customWidth="1"/>
    <col min="15625" max="15625" width="8.28515625" style="1" customWidth="1"/>
    <col min="15626" max="15626" width="14.140625" style="1" customWidth="1"/>
    <col min="15627" max="15627" width="10" style="1" customWidth="1"/>
    <col min="15628" max="15628" width="15.140625" style="1" customWidth="1"/>
    <col min="15629" max="15629" width="7.7109375" style="1" customWidth="1"/>
    <col min="15630" max="15630" width="11.85546875" style="1" customWidth="1"/>
    <col min="15631" max="15631" width="18.5703125" style="1" customWidth="1"/>
    <col min="15632" max="15632" width="10.42578125" style="1" customWidth="1"/>
    <col min="15633" max="15633" width="10.7109375" style="1" bestFit="1" customWidth="1"/>
    <col min="15634" max="15876" width="9.140625" style="1"/>
    <col min="15877" max="15877" width="5.42578125" style="1" customWidth="1"/>
    <col min="15878" max="15878" width="53.42578125" style="1" customWidth="1"/>
    <col min="15879" max="15879" width="13.7109375" style="1" customWidth="1"/>
    <col min="15880" max="15880" width="8" style="1" customWidth="1"/>
    <col min="15881" max="15881" width="8.28515625" style="1" customWidth="1"/>
    <col min="15882" max="15882" width="14.140625" style="1" customWidth="1"/>
    <col min="15883" max="15883" width="10" style="1" customWidth="1"/>
    <col min="15884" max="15884" width="15.140625" style="1" customWidth="1"/>
    <col min="15885" max="15885" width="7.7109375" style="1" customWidth="1"/>
    <col min="15886" max="15886" width="11.85546875" style="1" customWidth="1"/>
    <col min="15887" max="15887" width="18.5703125" style="1" customWidth="1"/>
    <col min="15888" max="15888" width="10.42578125" style="1" customWidth="1"/>
    <col min="15889" max="15889" width="10.7109375" style="1" bestFit="1" customWidth="1"/>
    <col min="15890" max="16132" width="9.140625" style="1"/>
    <col min="16133" max="16133" width="5.42578125" style="1" customWidth="1"/>
    <col min="16134" max="16134" width="53.42578125" style="1" customWidth="1"/>
    <col min="16135" max="16135" width="13.7109375" style="1" customWidth="1"/>
    <col min="16136" max="16136" width="8" style="1" customWidth="1"/>
    <col min="16137" max="16137" width="8.28515625" style="1" customWidth="1"/>
    <col min="16138" max="16138" width="14.140625" style="1" customWidth="1"/>
    <col min="16139" max="16139" width="10" style="1" customWidth="1"/>
    <col min="16140" max="16140" width="15.140625" style="1" customWidth="1"/>
    <col min="16141" max="16141" width="7.7109375" style="1" customWidth="1"/>
    <col min="16142" max="16142" width="11.85546875" style="1" customWidth="1"/>
    <col min="16143" max="16143" width="18.5703125" style="1" customWidth="1"/>
    <col min="16144" max="16144" width="10.42578125" style="1" customWidth="1"/>
    <col min="16145" max="16145" width="10.7109375" style="1" bestFit="1" customWidth="1"/>
    <col min="16146" max="16384" width="9.140625" style="1"/>
  </cols>
  <sheetData>
    <row r="1" spans="1:17" ht="15.75" x14ac:dyDescent="0.25">
      <c r="A1" s="82" t="s">
        <v>30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</row>
    <row r="2" spans="1:17" ht="15.75" x14ac:dyDescent="0.25">
      <c r="A2" s="83" t="s">
        <v>29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</row>
    <row r="3" spans="1:17" s="2" customFormat="1" ht="15.75" x14ac:dyDescent="0.25">
      <c r="A3" s="83" t="s">
        <v>115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</row>
    <row r="4" spans="1:17" s="2" customFormat="1" ht="15.75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1:17" ht="30.75" customHeight="1" x14ac:dyDescent="0.3">
      <c r="A5" s="106" t="s">
        <v>28</v>
      </c>
      <c r="B5" s="106"/>
      <c r="C5" s="106"/>
      <c r="D5" s="44" t="s">
        <v>27</v>
      </c>
      <c r="E5" s="66" t="s">
        <v>32</v>
      </c>
      <c r="F5" s="65"/>
    </row>
    <row r="6" spans="1:17" ht="7.5" customHeight="1" thickBot="1" x14ac:dyDescent="0.35">
      <c r="A6" s="44"/>
      <c r="B6" s="44"/>
      <c r="C6" s="44"/>
      <c r="D6" s="44"/>
    </row>
    <row r="7" spans="1:17" s="42" customFormat="1" ht="27.95" customHeight="1" x14ac:dyDescent="0.2">
      <c r="A7" s="84" t="s">
        <v>26</v>
      </c>
      <c r="B7" s="85"/>
      <c r="C7" s="86"/>
      <c r="D7" s="93" t="s">
        <v>25</v>
      </c>
      <c r="E7" s="85"/>
      <c r="F7" s="85"/>
      <c r="G7" s="86"/>
      <c r="H7" s="96" t="s">
        <v>24</v>
      </c>
      <c r="I7" s="96" t="s">
        <v>23</v>
      </c>
      <c r="J7" s="102" t="s">
        <v>22</v>
      </c>
      <c r="K7" s="104"/>
      <c r="L7" s="102" t="s">
        <v>21</v>
      </c>
      <c r="M7" s="103"/>
      <c r="N7" s="104"/>
      <c r="O7" s="79" t="s">
        <v>20</v>
      </c>
      <c r="P7" s="79" t="s">
        <v>19</v>
      </c>
      <c r="Q7" s="79" t="s">
        <v>18</v>
      </c>
    </row>
    <row r="8" spans="1:17" s="42" customFormat="1" ht="15.75" customHeight="1" x14ac:dyDescent="0.2">
      <c r="A8" s="87"/>
      <c r="B8" s="88"/>
      <c r="C8" s="89"/>
      <c r="D8" s="94"/>
      <c r="E8" s="88"/>
      <c r="F8" s="88"/>
      <c r="G8" s="89"/>
      <c r="H8" s="97"/>
      <c r="I8" s="97"/>
      <c r="J8" s="99" t="s">
        <v>17</v>
      </c>
      <c r="K8" s="99" t="s">
        <v>15</v>
      </c>
      <c r="L8" s="99" t="s">
        <v>16</v>
      </c>
      <c r="M8" s="100" t="s">
        <v>15</v>
      </c>
      <c r="N8" s="100"/>
      <c r="O8" s="80"/>
      <c r="P8" s="80"/>
      <c r="Q8" s="80"/>
    </row>
    <row r="9" spans="1:17" s="42" customFormat="1" ht="15.75" customHeight="1" x14ac:dyDescent="0.2">
      <c r="A9" s="90"/>
      <c r="B9" s="91"/>
      <c r="C9" s="92"/>
      <c r="D9" s="95"/>
      <c r="E9" s="91"/>
      <c r="F9" s="91"/>
      <c r="G9" s="92"/>
      <c r="H9" s="98"/>
      <c r="I9" s="98"/>
      <c r="J9" s="99"/>
      <c r="K9" s="99"/>
      <c r="L9" s="99"/>
      <c r="M9" s="43" t="s">
        <v>14</v>
      </c>
      <c r="N9" s="43" t="s">
        <v>13</v>
      </c>
      <c r="O9" s="81"/>
      <c r="P9" s="81"/>
      <c r="Q9" s="81"/>
    </row>
    <row r="10" spans="1:17" s="33" customFormat="1" ht="13.5" thickBot="1" x14ac:dyDescent="0.25">
      <c r="A10" s="105">
        <v>1</v>
      </c>
      <c r="B10" s="72"/>
      <c r="C10" s="73"/>
      <c r="D10" s="71">
        <v>2</v>
      </c>
      <c r="E10" s="72"/>
      <c r="F10" s="72"/>
      <c r="G10" s="73"/>
      <c r="H10" s="41">
        <v>3</v>
      </c>
      <c r="I10" s="41">
        <v>4</v>
      </c>
      <c r="J10" s="40">
        <v>5</v>
      </c>
      <c r="K10" s="40">
        <v>6</v>
      </c>
      <c r="L10" s="40">
        <v>7</v>
      </c>
      <c r="M10" s="40">
        <v>8</v>
      </c>
      <c r="N10" s="40">
        <v>9</v>
      </c>
      <c r="O10" s="40">
        <v>10</v>
      </c>
      <c r="P10" s="40">
        <v>11</v>
      </c>
      <c r="Q10" s="40">
        <v>12</v>
      </c>
    </row>
    <row r="11" spans="1:17" s="33" customFormat="1" ht="14.1" customHeight="1" thickTop="1" x14ac:dyDescent="0.2">
      <c r="A11" s="39"/>
      <c r="B11" s="38"/>
      <c r="C11" s="37"/>
      <c r="G11" s="36"/>
      <c r="H11" s="35"/>
      <c r="I11" s="35"/>
      <c r="J11" s="34"/>
      <c r="K11" s="34"/>
      <c r="L11" s="34"/>
      <c r="M11" s="34"/>
      <c r="N11" s="34"/>
      <c r="O11" s="34"/>
      <c r="P11" s="34"/>
      <c r="Q11" s="34"/>
    </row>
    <row r="12" spans="1:17" s="5" customFormat="1" ht="16.5" customHeight="1" x14ac:dyDescent="0.2">
      <c r="A12" s="24"/>
      <c r="B12" s="23" t="s">
        <v>12</v>
      </c>
      <c r="C12" s="22"/>
      <c r="D12" s="74" t="s">
        <v>33</v>
      </c>
      <c r="E12" s="74"/>
      <c r="F12" s="74"/>
      <c r="G12" s="75"/>
      <c r="H12" s="32">
        <f>H13+H48+H56+H73+H82</f>
        <v>8049007900</v>
      </c>
      <c r="I12" s="25">
        <f t="shared" ref="I12:I46" si="0">H12/$H$92*100</f>
        <v>100</v>
      </c>
      <c r="J12" s="25">
        <f>(J13*H13+J48*H48+J82*H82)/H12</f>
        <v>51.518845873546724</v>
      </c>
      <c r="K12" s="25">
        <f t="shared" ref="K12:K75" si="1">M12/H12*100</f>
        <v>50.580195367928518</v>
      </c>
      <c r="L12" s="25">
        <f t="shared" ref="L12:L46" si="2">J12*H12/$H$92</f>
        <v>51.518845873546724</v>
      </c>
      <c r="M12" s="68">
        <f>M13+M48+M73+M82+M56</f>
        <v>4071203921</v>
      </c>
      <c r="N12" s="25">
        <f t="shared" ref="N12:N46" si="3">M12/$H$92*100</f>
        <v>50.580195367928518</v>
      </c>
      <c r="O12" s="32">
        <f>O13+O48+O73+O82+O56</f>
        <v>3977803979</v>
      </c>
      <c r="P12" s="32"/>
      <c r="Q12" s="32"/>
    </row>
    <row r="13" spans="1:17" s="5" customFormat="1" ht="32.25" customHeight="1" x14ac:dyDescent="0.2">
      <c r="A13" s="24"/>
      <c r="B13" s="23"/>
      <c r="C13" s="22">
        <v>1</v>
      </c>
      <c r="D13" s="21"/>
      <c r="E13" s="74" t="s">
        <v>11</v>
      </c>
      <c r="F13" s="74"/>
      <c r="G13" s="75"/>
      <c r="H13" s="32">
        <f>H14+H21+H27+H29+H36+H38+H42+H47</f>
        <v>5318505900</v>
      </c>
      <c r="I13" s="25">
        <f t="shared" si="0"/>
        <v>66.076539693792569</v>
      </c>
      <c r="J13" s="25">
        <f>(J14*H14+J21*H21+J27*H27+J29*H29+J36*H36+J38*H38+J42*H42+J47*H47)/H13</f>
        <v>56.559975882523702</v>
      </c>
      <c r="K13" s="25">
        <f t="shared" si="1"/>
        <v>52.218308134244992</v>
      </c>
      <c r="L13" s="25">
        <f t="shared" si="2"/>
        <v>37.372874914815277</v>
      </c>
      <c r="M13" s="69">
        <f>M14+M21+M27+M29+M36+M38+M42+M47</f>
        <v>2777233799</v>
      </c>
      <c r="N13" s="25">
        <f t="shared" si="3"/>
        <v>34.504051101751308</v>
      </c>
      <c r="O13" s="32">
        <f>O14+O21+O27+O29+O36+O38+O42</f>
        <v>2541272101</v>
      </c>
      <c r="P13" s="32"/>
      <c r="Q13" s="32"/>
    </row>
    <row r="14" spans="1:17" s="5" customFormat="1" ht="32.25" customHeight="1" x14ac:dyDescent="0.2">
      <c r="A14" s="24"/>
      <c r="B14" s="23"/>
      <c r="C14" s="22"/>
      <c r="D14" s="21"/>
      <c r="E14" s="21"/>
      <c r="F14" s="74" t="s">
        <v>10</v>
      </c>
      <c r="G14" s="75"/>
      <c r="H14" s="32">
        <f>SUM(H15:H20)</f>
        <v>30075000</v>
      </c>
      <c r="I14" s="25">
        <f t="shared" si="0"/>
        <v>0.3736485337528368</v>
      </c>
      <c r="J14" s="25">
        <f>(J15*H15+J18*H18+J19*H19+J20*H20)/H14</f>
        <v>60.931005818786367</v>
      </c>
      <c r="K14" s="25">
        <f t="shared" si="1"/>
        <v>70.822942643391514</v>
      </c>
      <c r="L14" s="25">
        <f t="shared" si="2"/>
        <v>0.22766780984275092</v>
      </c>
      <c r="M14" s="32">
        <f>SUM(M15:M20)</f>
        <v>21300000</v>
      </c>
      <c r="N14" s="25">
        <f t="shared" si="3"/>
        <v>0.26462888674764501</v>
      </c>
      <c r="O14" s="32">
        <f>SUM(O15:O20)</f>
        <v>8775000</v>
      </c>
      <c r="P14" s="32"/>
      <c r="Q14" s="32"/>
    </row>
    <row r="15" spans="1:17" s="10" customFormat="1" ht="32.25" customHeight="1" x14ac:dyDescent="0.2">
      <c r="A15" s="18"/>
      <c r="B15" s="17"/>
      <c r="C15" s="16"/>
      <c r="D15" s="15"/>
      <c r="E15" s="15"/>
      <c r="F15" s="15"/>
      <c r="G15" s="14" t="s">
        <v>9</v>
      </c>
      <c r="H15" s="13">
        <v>8800000</v>
      </c>
      <c r="I15" s="12">
        <f t="shared" si="0"/>
        <v>0.10933024429010686</v>
      </c>
      <c r="J15" s="12">
        <f>K15</f>
        <v>94.318181818181827</v>
      </c>
      <c r="K15" s="12">
        <f t="shared" si="1"/>
        <v>94.318181818181827</v>
      </c>
      <c r="L15" s="12">
        <f t="shared" si="2"/>
        <v>0.10311829859180535</v>
      </c>
      <c r="M15" s="11">
        <v>8300000</v>
      </c>
      <c r="N15" s="12">
        <f t="shared" si="3"/>
        <v>0.10311829859180534</v>
      </c>
      <c r="O15" s="11">
        <f>H15-M15</f>
        <v>500000</v>
      </c>
      <c r="P15" s="11"/>
      <c r="Q15" s="11"/>
    </row>
    <row r="16" spans="1:17" s="10" customFormat="1" ht="31.5" customHeight="1" x14ac:dyDescent="0.2">
      <c r="A16" s="18"/>
      <c r="B16" s="17"/>
      <c r="C16" s="16"/>
      <c r="D16" s="15"/>
      <c r="E16" s="15"/>
      <c r="F16" s="15"/>
      <c r="G16" s="14" t="s">
        <v>34</v>
      </c>
      <c r="H16" s="13">
        <v>2975000</v>
      </c>
      <c r="I16" s="12">
        <f t="shared" si="0"/>
        <v>3.6961076904894086E-2</v>
      </c>
      <c r="J16" s="12">
        <f t="shared" ref="J16:J17" si="4">K16</f>
        <v>100</v>
      </c>
      <c r="K16" s="12">
        <f t="shared" si="1"/>
        <v>100</v>
      </c>
      <c r="L16" s="12">
        <f t="shared" si="2"/>
        <v>3.6961076904894079E-2</v>
      </c>
      <c r="M16" s="11">
        <v>2975000</v>
      </c>
      <c r="N16" s="12">
        <f t="shared" si="3"/>
        <v>3.6961076904894086E-2</v>
      </c>
      <c r="O16" s="11">
        <f t="shared" ref="O16:O17" si="5">H16-M16</f>
        <v>0</v>
      </c>
      <c r="P16" s="11"/>
      <c r="Q16" s="11"/>
    </row>
    <row r="17" spans="1:17" s="10" customFormat="1" ht="30.75" customHeight="1" x14ac:dyDescent="0.2">
      <c r="A17" s="18"/>
      <c r="B17" s="17"/>
      <c r="C17" s="16"/>
      <c r="D17" s="15"/>
      <c r="E17" s="15"/>
      <c r="F17" s="15"/>
      <c r="G17" s="14" t="s">
        <v>35</v>
      </c>
      <c r="H17" s="13">
        <v>3475000</v>
      </c>
      <c r="I17" s="12">
        <f t="shared" si="0"/>
        <v>4.317302260319561E-2</v>
      </c>
      <c r="J17" s="12">
        <f t="shared" si="4"/>
        <v>0</v>
      </c>
      <c r="K17" s="12">
        <f t="shared" si="1"/>
        <v>0</v>
      </c>
      <c r="L17" s="12">
        <f t="shared" si="2"/>
        <v>0</v>
      </c>
      <c r="M17" s="11">
        <v>0</v>
      </c>
      <c r="N17" s="12">
        <f t="shared" si="3"/>
        <v>0</v>
      </c>
      <c r="O17" s="11">
        <f t="shared" si="5"/>
        <v>3475000</v>
      </c>
      <c r="P17" s="11"/>
      <c r="Q17" s="11"/>
    </row>
    <row r="18" spans="1:17" s="10" customFormat="1" ht="28.5" customHeight="1" x14ac:dyDescent="0.2">
      <c r="A18" s="18"/>
      <c r="B18" s="17"/>
      <c r="C18" s="16"/>
      <c r="D18" s="15"/>
      <c r="E18" s="15"/>
      <c r="F18" s="15"/>
      <c r="G18" s="14" t="s">
        <v>36</v>
      </c>
      <c r="H18" s="13">
        <v>2975000</v>
      </c>
      <c r="I18" s="12">
        <f t="shared" si="0"/>
        <v>3.6961076904894086E-2</v>
      </c>
      <c r="J18" s="12">
        <f>K18</f>
        <v>100</v>
      </c>
      <c r="K18" s="12">
        <f t="shared" si="1"/>
        <v>100</v>
      </c>
      <c r="L18" s="12">
        <f t="shared" si="2"/>
        <v>3.6961076904894079E-2</v>
      </c>
      <c r="M18" s="11">
        <v>2975000</v>
      </c>
      <c r="N18" s="12">
        <f t="shared" si="3"/>
        <v>3.6961076904894086E-2</v>
      </c>
      <c r="O18" s="11">
        <f>H18-M18</f>
        <v>0</v>
      </c>
      <c r="P18" s="11"/>
      <c r="Q18" s="11"/>
    </row>
    <row r="19" spans="1:17" s="10" customFormat="1" ht="29.25" customHeight="1" x14ac:dyDescent="0.2">
      <c r="A19" s="18"/>
      <c r="B19" s="17"/>
      <c r="C19" s="16"/>
      <c r="D19" s="15"/>
      <c r="E19" s="15"/>
      <c r="F19" s="15"/>
      <c r="G19" s="14" t="s">
        <v>8</v>
      </c>
      <c r="H19" s="13">
        <v>2975000</v>
      </c>
      <c r="I19" s="12">
        <f t="shared" si="0"/>
        <v>3.6961076904894086E-2</v>
      </c>
      <c r="J19" s="12">
        <f>K19</f>
        <v>0</v>
      </c>
      <c r="K19" s="12">
        <f t="shared" si="1"/>
        <v>0</v>
      </c>
      <c r="L19" s="12">
        <f t="shared" si="2"/>
        <v>0</v>
      </c>
      <c r="M19" s="11">
        <v>0</v>
      </c>
      <c r="N19" s="12">
        <f t="shared" si="3"/>
        <v>0</v>
      </c>
      <c r="O19" s="11">
        <f>H19-M19</f>
        <v>2975000</v>
      </c>
      <c r="P19" s="11"/>
      <c r="Q19" s="11"/>
    </row>
    <row r="20" spans="1:17" s="10" customFormat="1" ht="20.100000000000001" customHeight="1" x14ac:dyDescent="0.2">
      <c r="A20" s="18"/>
      <c r="B20" s="17"/>
      <c r="C20" s="16"/>
      <c r="D20" s="15"/>
      <c r="E20" s="15"/>
      <c r="F20" s="15"/>
      <c r="G20" s="14" t="s">
        <v>37</v>
      </c>
      <c r="H20" s="13">
        <v>8875000</v>
      </c>
      <c r="I20" s="12">
        <f t="shared" si="0"/>
        <v>0.1102620361448521</v>
      </c>
      <c r="J20" s="12">
        <f>K20</f>
        <v>79.436619718309871</v>
      </c>
      <c r="K20" s="12">
        <f t="shared" si="1"/>
        <v>79.436619718309871</v>
      </c>
      <c r="L20" s="12">
        <f t="shared" si="2"/>
        <v>8.7588434346051527E-2</v>
      </c>
      <c r="M20" s="11">
        <v>7050000</v>
      </c>
      <c r="N20" s="12">
        <f t="shared" si="3"/>
        <v>8.7588434346051514E-2</v>
      </c>
      <c r="O20" s="11">
        <f>H20-M20</f>
        <v>1825000</v>
      </c>
      <c r="P20" s="11"/>
      <c r="Q20" s="11"/>
    </row>
    <row r="21" spans="1:17" s="5" customFormat="1" ht="20.100000000000001" customHeight="1" x14ac:dyDescent="0.2">
      <c r="A21" s="24"/>
      <c r="B21" s="23"/>
      <c r="C21" s="22"/>
      <c r="D21" s="21"/>
      <c r="E21" s="21"/>
      <c r="F21" s="74" t="s">
        <v>7</v>
      </c>
      <c r="G21" s="75"/>
      <c r="H21" s="19">
        <f>SUM(H22:H26)</f>
        <v>2307493022</v>
      </c>
      <c r="I21" s="25">
        <f t="shared" si="0"/>
        <v>28.668042703747375</v>
      </c>
      <c r="J21" s="25">
        <f>(J22*H22+J23*H23+J26*H26)/H21</f>
        <v>94.84482923609032</v>
      </c>
      <c r="K21" s="20">
        <f t="shared" si="1"/>
        <v>80.896202554150136</v>
      </c>
      <c r="L21" s="25">
        <f t="shared" si="2"/>
        <v>27.190156147698648</v>
      </c>
      <c r="M21" s="19">
        <f>SUM(M22:M26)</f>
        <v>1866674229</v>
      </c>
      <c r="N21" s="25">
        <f t="shared" si="3"/>
        <v>23.191357893933738</v>
      </c>
      <c r="O21" s="19">
        <f>SUM(O22:O26)</f>
        <v>440818793</v>
      </c>
      <c r="P21" s="19"/>
      <c r="Q21" s="19"/>
    </row>
    <row r="22" spans="1:17" s="10" customFormat="1" ht="20.100000000000001" customHeight="1" x14ac:dyDescent="0.2">
      <c r="A22" s="18"/>
      <c r="B22" s="17"/>
      <c r="C22" s="16"/>
      <c r="D22" s="15"/>
      <c r="E22" s="15"/>
      <c r="F22" s="31"/>
      <c r="G22" s="14" t="s">
        <v>6</v>
      </c>
      <c r="H22" s="28">
        <v>2288998022</v>
      </c>
      <c r="I22" s="12">
        <f t="shared" si="0"/>
        <v>28.438262832367204</v>
      </c>
      <c r="J22" s="12">
        <v>95.23</v>
      </c>
      <c r="K22" s="12">
        <f t="shared" si="1"/>
        <v>81.015763717422729</v>
      </c>
      <c r="L22" s="12">
        <f t="shared" si="2"/>
        <v>27.081757695263288</v>
      </c>
      <c r="M22" s="13">
        <v>1854449229</v>
      </c>
      <c r="N22" s="12">
        <f t="shared" si="3"/>
        <v>23.039475821610264</v>
      </c>
      <c r="O22" s="11">
        <f>H22-M22</f>
        <v>434548793</v>
      </c>
      <c r="P22" s="30"/>
      <c r="Q22" s="30"/>
    </row>
    <row r="23" spans="1:17" s="10" customFormat="1" ht="34.5" customHeight="1" x14ac:dyDescent="0.2">
      <c r="A23" s="18"/>
      <c r="B23" s="17"/>
      <c r="C23" s="16"/>
      <c r="D23" s="15"/>
      <c r="E23" s="15"/>
      <c r="F23" s="15"/>
      <c r="G23" s="14" t="s">
        <v>38</v>
      </c>
      <c r="H23" s="13">
        <v>5895000</v>
      </c>
      <c r="I23" s="12">
        <f t="shared" si="0"/>
        <v>7.323883978297499E-2</v>
      </c>
      <c r="J23" s="12">
        <f>K23</f>
        <v>85.241730279898221</v>
      </c>
      <c r="K23" s="12">
        <f t="shared" si="1"/>
        <v>85.241730279898221</v>
      </c>
      <c r="L23" s="12">
        <f t="shared" si="2"/>
        <v>6.2430054267930336E-2</v>
      </c>
      <c r="M23" s="11">
        <v>5025000</v>
      </c>
      <c r="N23" s="12">
        <f t="shared" si="3"/>
        <v>6.2430054267930336E-2</v>
      </c>
      <c r="O23" s="11">
        <f>H23-M23</f>
        <v>870000</v>
      </c>
      <c r="P23" s="11"/>
      <c r="Q23" s="11"/>
    </row>
    <row r="24" spans="1:17" s="10" customFormat="1" ht="31.5" customHeight="1" x14ac:dyDescent="0.2">
      <c r="A24" s="18"/>
      <c r="B24" s="17"/>
      <c r="C24" s="16"/>
      <c r="D24" s="15"/>
      <c r="E24" s="15"/>
      <c r="F24" s="15"/>
      <c r="G24" s="14" t="s">
        <v>39</v>
      </c>
      <c r="H24" s="13">
        <v>4500000</v>
      </c>
      <c r="I24" s="12">
        <f t="shared" si="0"/>
        <v>5.5907511284713739E-2</v>
      </c>
      <c r="J24" s="12">
        <f t="shared" ref="J24:J25" si="6">K24</f>
        <v>0</v>
      </c>
      <c r="K24" s="12">
        <f t="shared" si="1"/>
        <v>0</v>
      </c>
      <c r="L24" s="12">
        <f t="shared" si="2"/>
        <v>0</v>
      </c>
      <c r="M24" s="11">
        <v>0</v>
      </c>
      <c r="N24" s="12">
        <f t="shared" si="3"/>
        <v>0</v>
      </c>
      <c r="O24" s="11">
        <f t="shared" ref="O24:O25" si="7">H24-M24</f>
        <v>4500000</v>
      </c>
      <c r="P24" s="11"/>
      <c r="Q24" s="11"/>
    </row>
    <row r="25" spans="1:17" s="10" customFormat="1" ht="33" customHeight="1" x14ac:dyDescent="0.2">
      <c r="A25" s="18"/>
      <c r="B25" s="17"/>
      <c r="C25" s="16"/>
      <c r="D25" s="15"/>
      <c r="E25" s="15"/>
      <c r="F25" s="15"/>
      <c r="G25" s="14" t="s">
        <v>40</v>
      </c>
      <c r="H25" s="13">
        <v>4100000</v>
      </c>
      <c r="I25" s="12">
        <f t="shared" si="0"/>
        <v>5.0937954726072515E-2</v>
      </c>
      <c r="J25" s="12">
        <f t="shared" si="6"/>
        <v>85.365853658536579</v>
      </c>
      <c r="K25" s="12">
        <f t="shared" si="1"/>
        <v>85.365853658536579</v>
      </c>
      <c r="L25" s="12">
        <f t="shared" si="2"/>
        <v>4.3483619888110683E-2</v>
      </c>
      <c r="M25" s="11">
        <v>3500000</v>
      </c>
      <c r="N25" s="12">
        <f t="shared" si="3"/>
        <v>4.3483619888110683E-2</v>
      </c>
      <c r="O25" s="11">
        <f t="shared" si="7"/>
        <v>600000</v>
      </c>
      <c r="P25" s="11"/>
      <c r="Q25" s="11"/>
    </row>
    <row r="26" spans="1:17" s="10" customFormat="1" ht="33.75" customHeight="1" x14ac:dyDescent="0.2">
      <c r="A26" s="18"/>
      <c r="B26" s="17"/>
      <c r="C26" s="16"/>
      <c r="D26" s="15"/>
      <c r="E26" s="15"/>
      <c r="F26" s="15"/>
      <c r="G26" s="14" t="s">
        <v>5</v>
      </c>
      <c r="H26" s="13">
        <v>4000000</v>
      </c>
      <c r="I26" s="12">
        <f t="shared" si="0"/>
        <v>4.9695565586412214E-2</v>
      </c>
      <c r="J26" s="12">
        <f>K26</f>
        <v>92.5</v>
      </c>
      <c r="K26" s="12">
        <f t="shared" si="1"/>
        <v>92.5</v>
      </c>
      <c r="L26" s="12">
        <f t="shared" si="2"/>
        <v>4.5968398167431292E-2</v>
      </c>
      <c r="M26" s="11">
        <v>3700000</v>
      </c>
      <c r="N26" s="12">
        <f t="shared" si="3"/>
        <v>4.5968398167431292E-2</v>
      </c>
      <c r="O26" s="11">
        <f>H26-M26</f>
        <v>300000</v>
      </c>
      <c r="P26" s="11"/>
      <c r="Q26" s="11"/>
    </row>
    <row r="27" spans="1:17" s="5" customFormat="1" ht="20.100000000000001" customHeight="1" x14ac:dyDescent="0.2">
      <c r="A27" s="24"/>
      <c r="B27" s="23"/>
      <c r="C27" s="22"/>
      <c r="D27" s="21"/>
      <c r="E27" s="21"/>
      <c r="F27" s="74" t="s">
        <v>4</v>
      </c>
      <c r="G27" s="75"/>
      <c r="H27" s="19">
        <f>SUM(H28:H28)</f>
        <v>0</v>
      </c>
      <c r="I27" s="25">
        <f t="shared" si="0"/>
        <v>0</v>
      </c>
      <c r="J27" s="25">
        <v>0</v>
      </c>
      <c r="K27" s="20">
        <v>0</v>
      </c>
      <c r="L27" s="25">
        <f t="shared" si="2"/>
        <v>0</v>
      </c>
      <c r="M27" s="19">
        <f>SUM(M28)</f>
        <v>0</v>
      </c>
      <c r="N27" s="25">
        <f t="shared" si="3"/>
        <v>0</v>
      </c>
      <c r="O27" s="19">
        <f>SUM(O28:O28)</f>
        <v>0</v>
      </c>
      <c r="P27" s="19"/>
      <c r="Q27" s="19"/>
    </row>
    <row r="28" spans="1:17" s="10" customFormat="1" ht="36.75" customHeight="1" x14ac:dyDescent="0.2">
      <c r="A28" s="18"/>
      <c r="B28" s="17"/>
      <c r="C28" s="16"/>
      <c r="D28" s="15"/>
      <c r="E28" s="15"/>
      <c r="F28" s="15"/>
      <c r="G28" s="14" t="s">
        <v>41</v>
      </c>
      <c r="H28" s="13">
        <v>0</v>
      </c>
      <c r="I28" s="12">
        <f t="shared" si="0"/>
        <v>0</v>
      </c>
      <c r="J28" s="12">
        <v>0</v>
      </c>
      <c r="K28" s="12">
        <v>0</v>
      </c>
      <c r="L28" s="12">
        <f t="shared" si="2"/>
        <v>0</v>
      </c>
      <c r="M28" s="11">
        <v>0</v>
      </c>
      <c r="N28" s="12">
        <f t="shared" si="3"/>
        <v>0</v>
      </c>
      <c r="O28" s="11">
        <f>H28-M28</f>
        <v>0</v>
      </c>
      <c r="P28" s="11"/>
      <c r="Q28" s="11"/>
    </row>
    <row r="29" spans="1:17" s="5" customFormat="1" ht="20.100000000000001" customHeight="1" x14ac:dyDescent="0.2">
      <c r="A29" s="24"/>
      <c r="B29" s="23"/>
      <c r="C29" s="22"/>
      <c r="D29" s="21"/>
      <c r="E29" s="21"/>
      <c r="F29" s="74" t="s">
        <v>3</v>
      </c>
      <c r="G29" s="75"/>
      <c r="H29" s="19">
        <f>SUM(H30:H35)</f>
        <v>2477339000</v>
      </c>
      <c r="I29" s="25">
        <f t="shared" si="0"/>
        <v>30.778190688569207</v>
      </c>
      <c r="J29" s="25">
        <f>(J30*H30+J31*H31+J32*H32+J33*H33+J34*H34+J35*H35)/H29</f>
        <v>26.990247923275742</v>
      </c>
      <c r="K29" s="20">
        <f t="shared" si="1"/>
        <v>26.990247923275739</v>
      </c>
      <c r="L29" s="25">
        <f t="shared" si="2"/>
        <v>8.3071099731433993</v>
      </c>
      <c r="M29" s="19">
        <f>SUM(M30:M35)</f>
        <v>668639938</v>
      </c>
      <c r="N29" s="25">
        <f t="shared" si="3"/>
        <v>8.3071099731433975</v>
      </c>
      <c r="O29" s="19">
        <f>SUM(O30:O35)</f>
        <v>1808699062</v>
      </c>
      <c r="P29" s="19"/>
      <c r="Q29" s="19"/>
    </row>
    <row r="30" spans="1:17" s="29" customFormat="1" ht="20.100000000000001" customHeight="1" x14ac:dyDescent="0.2">
      <c r="A30" s="18"/>
      <c r="B30" s="17"/>
      <c r="C30" s="16"/>
      <c r="D30" s="15"/>
      <c r="E30" s="15"/>
      <c r="F30" s="15"/>
      <c r="G30" s="14" t="s">
        <v>42</v>
      </c>
      <c r="H30" s="13">
        <v>1947754000</v>
      </c>
      <c r="I30" s="12">
        <f t="shared" si="0"/>
        <v>24.19868416329918</v>
      </c>
      <c r="J30" s="12">
        <f>K30</f>
        <v>18.444403759406988</v>
      </c>
      <c r="K30" s="12">
        <f t="shared" si="1"/>
        <v>18.444403759406988</v>
      </c>
      <c r="L30" s="12">
        <f t="shared" si="2"/>
        <v>4.4633030115425782</v>
      </c>
      <c r="M30" s="11">
        <v>359251612</v>
      </c>
      <c r="N30" s="12">
        <f t="shared" si="3"/>
        <v>4.4633030115425774</v>
      </c>
      <c r="O30" s="11">
        <f>H30-M30</f>
        <v>1588502388</v>
      </c>
      <c r="P30" s="11"/>
      <c r="Q30" s="11"/>
    </row>
    <row r="31" spans="1:17" s="29" customFormat="1" ht="20.100000000000001" customHeight="1" x14ac:dyDescent="0.2">
      <c r="A31" s="18"/>
      <c r="B31" s="17"/>
      <c r="C31" s="16"/>
      <c r="D31" s="15"/>
      <c r="E31" s="15"/>
      <c r="F31" s="15"/>
      <c r="G31" s="14" t="s">
        <v>43</v>
      </c>
      <c r="H31" s="13">
        <v>0</v>
      </c>
      <c r="I31" s="12">
        <f t="shared" si="0"/>
        <v>0</v>
      </c>
      <c r="J31" s="12">
        <v>0</v>
      </c>
      <c r="K31" s="12">
        <v>0</v>
      </c>
      <c r="L31" s="12">
        <f t="shared" si="2"/>
        <v>0</v>
      </c>
      <c r="M31" s="11">
        <v>0</v>
      </c>
      <c r="N31" s="12">
        <f t="shared" si="3"/>
        <v>0</v>
      </c>
      <c r="O31" s="11">
        <f t="shared" ref="O31:O35" si="8">H31-M31</f>
        <v>0</v>
      </c>
      <c r="P31" s="11"/>
      <c r="Q31" s="11"/>
    </row>
    <row r="32" spans="1:17" s="29" customFormat="1" ht="20.100000000000001" customHeight="1" x14ac:dyDescent="0.2">
      <c r="A32" s="18"/>
      <c r="B32" s="17"/>
      <c r="C32" s="16"/>
      <c r="D32" s="15"/>
      <c r="E32" s="15"/>
      <c r="F32" s="15"/>
      <c r="G32" s="14" t="s">
        <v>44</v>
      </c>
      <c r="H32" s="13">
        <v>239980000</v>
      </c>
      <c r="I32" s="12">
        <f t="shared" si="0"/>
        <v>2.9814854573568006</v>
      </c>
      <c r="J32" s="12">
        <f t="shared" ref="J32:J35" si="9">K32</f>
        <v>64.050337528127343</v>
      </c>
      <c r="K32" s="12">
        <f t="shared" si="1"/>
        <v>64.050337528127343</v>
      </c>
      <c r="L32" s="12">
        <f t="shared" si="2"/>
        <v>1.909651498789062</v>
      </c>
      <c r="M32" s="11">
        <v>153708000</v>
      </c>
      <c r="N32" s="12">
        <f t="shared" si="3"/>
        <v>1.9096514987890618</v>
      </c>
      <c r="O32" s="11">
        <f t="shared" si="8"/>
        <v>86272000</v>
      </c>
      <c r="P32" s="11"/>
      <c r="Q32" s="11"/>
    </row>
    <row r="33" spans="1:17" s="29" customFormat="1" ht="31.5" customHeight="1" x14ac:dyDescent="0.2">
      <c r="A33" s="18"/>
      <c r="B33" s="17"/>
      <c r="C33" s="16"/>
      <c r="D33" s="15"/>
      <c r="E33" s="15"/>
      <c r="F33" s="15"/>
      <c r="G33" s="14" t="s">
        <v>45</v>
      </c>
      <c r="H33" s="13">
        <v>68040000</v>
      </c>
      <c r="I33" s="12">
        <f t="shared" si="0"/>
        <v>0.84532157062487179</v>
      </c>
      <c r="J33" s="12">
        <f t="shared" si="9"/>
        <v>50</v>
      </c>
      <c r="K33" s="12">
        <f t="shared" si="1"/>
        <v>50</v>
      </c>
      <c r="L33" s="12">
        <f t="shared" si="2"/>
        <v>0.42266078531243584</v>
      </c>
      <c r="M33" s="11">
        <v>34020000</v>
      </c>
      <c r="N33" s="12">
        <f t="shared" si="3"/>
        <v>0.42266078531243589</v>
      </c>
      <c r="O33" s="11">
        <f t="shared" si="8"/>
        <v>34020000</v>
      </c>
      <c r="P33" s="11"/>
      <c r="Q33" s="11"/>
    </row>
    <row r="34" spans="1:17" s="29" customFormat="1" ht="20.100000000000001" customHeight="1" x14ac:dyDescent="0.2">
      <c r="A34" s="18"/>
      <c r="B34" s="17"/>
      <c r="C34" s="16"/>
      <c r="D34" s="15"/>
      <c r="E34" s="15"/>
      <c r="F34" s="15"/>
      <c r="G34" s="14" t="s">
        <v>102</v>
      </c>
      <c r="H34" s="13">
        <v>21565000</v>
      </c>
      <c r="I34" s="12">
        <f t="shared" si="0"/>
        <v>0.26792121796774482</v>
      </c>
      <c r="J34" s="12">
        <f t="shared" si="9"/>
        <v>22.397403199629029</v>
      </c>
      <c r="K34" s="12">
        <f t="shared" si="1"/>
        <v>22.397403199629029</v>
      </c>
      <c r="L34" s="12">
        <f t="shared" si="2"/>
        <v>6.0007395445592741E-2</v>
      </c>
      <c r="M34" s="11">
        <v>4830000</v>
      </c>
      <c r="N34" s="12">
        <f t="shared" si="3"/>
        <v>6.0007395445592741E-2</v>
      </c>
      <c r="O34" s="11">
        <f t="shared" si="8"/>
        <v>16735000</v>
      </c>
      <c r="P34" s="11"/>
      <c r="Q34" s="11"/>
    </row>
    <row r="35" spans="1:17" s="29" customFormat="1" ht="34.5" customHeight="1" x14ac:dyDescent="0.2">
      <c r="A35" s="18"/>
      <c r="B35" s="17"/>
      <c r="C35" s="16"/>
      <c r="D35" s="15"/>
      <c r="E35" s="15"/>
      <c r="F35" s="15"/>
      <c r="G35" s="14" t="s">
        <v>47</v>
      </c>
      <c r="H35" s="13">
        <v>200000000</v>
      </c>
      <c r="I35" s="12">
        <f t="shared" si="0"/>
        <v>2.4847782793206106</v>
      </c>
      <c r="J35" s="12">
        <f t="shared" si="9"/>
        <v>58.415163000000007</v>
      </c>
      <c r="K35" s="12">
        <f t="shared" si="1"/>
        <v>58.415163000000007</v>
      </c>
      <c r="L35" s="12">
        <f t="shared" si="2"/>
        <v>1.4514872820537301</v>
      </c>
      <c r="M35" s="11">
        <v>116830326</v>
      </c>
      <c r="N35" s="12">
        <f t="shared" si="3"/>
        <v>1.4514872820537299</v>
      </c>
      <c r="O35" s="11">
        <f t="shared" si="8"/>
        <v>83169674</v>
      </c>
      <c r="P35" s="11"/>
      <c r="Q35" s="11"/>
    </row>
    <row r="36" spans="1:17" s="5" customFormat="1" ht="30.6" customHeight="1" x14ac:dyDescent="0.2">
      <c r="A36" s="24"/>
      <c r="B36" s="23"/>
      <c r="C36" s="22"/>
      <c r="D36" s="21"/>
      <c r="E36" s="21"/>
      <c r="F36" s="74" t="s">
        <v>48</v>
      </c>
      <c r="G36" s="75"/>
      <c r="H36" s="19">
        <f>SUM(H37)</f>
        <v>23308000</v>
      </c>
      <c r="I36" s="20">
        <f t="shared" si="0"/>
        <v>0.28957606067202396</v>
      </c>
      <c r="J36" s="20">
        <f>SUM(J37)</f>
        <v>100</v>
      </c>
      <c r="K36" s="20">
        <f t="shared" si="1"/>
        <v>100</v>
      </c>
      <c r="L36" s="20">
        <f t="shared" si="2"/>
        <v>0.28957606067202396</v>
      </c>
      <c r="M36" s="19">
        <f>SUM(M37)</f>
        <v>23308000</v>
      </c>
      <c r="N36" s="20">
        <f t="shared" si="3"/>
        <v>0.28957606067202396</v>
      </c>
      <c r="O36" s="19">
        <f>SUM(O37)</f>
        <v>0</v>
      </c>
      <c r="P36" s="19"/>
      <c r="Q36" s="19"/>
    </row>
    <row r="37" spans="1:17" s="10" customFormat="1" ht="20.100000000000001" customHeight="1" x14ac:dyDescent="0.2">
      <c r="A37" s="18"/>
      <c r="B37" s="17"/>
      <c r="C37" s="16"/>
      <c r="D37" s="15"/>
      <c r="E37" s="15"/>
      <c r="F37" s="15"/>
      <c r="G37" s="14" t="s">
        <v>49</v>
      </c>
      <c r="H37" s="28">
        <v>23308000</v>
      </c>
      <c r="I37" s="12">
        <f t="shared" si="0"/>
        <v>0.28957606067202396</v>
      </c>
      <c r="J37" s="12">
        <f>K37</f>
        <v>100</v>
      </c>
      <c r="K37" s="12">
        <f t="shared" si="1"/>
        <v>100</v>
      </c>
      <c r="L37" s="12">
        <f t="shared" si="2"/>
        <v>0.28957606067202396</v>
      </c>
      <c r="M37" s="11">
        <v>23308000</v>
      </c>
      <c r="N37" s="12">
        <f t="shared" si="3"/>
        <v>0.28957606067202396</v>
      </c>
      <c r="O37" s="11">
        <f>H37-M37</f>
        <v>0</v>
      </c>
      <c r="P37" s="11"/>
      <c r="Q37" s="11"/>
    </row>
    <row r="38" spans="1:17" s="5" customFormat="1" ht="34.5" customHeight="1" x14ac:dyDescent="0.2">
      <c r="A38" s="24"/>
      <c r="B38" s="23"/>
      <c r="C38" s="22"/>
      <c r="D38" s="21"/>
      <c r="E38" s="21"/>
      <c r="F38" s="74" t="s">
        <v>2</v>
      </c>
      <c r="G38" s="75"/>
      <c r="H38" s="26">
        <f>SUM(H39:H41)</f>
        <v>231417161</v>
      </c>
      <c r="I38" s="25">
        <f t="shared" si="0"/>
        <v>2.8751016755742032</v>
      </c>
      <c r="J38" s="25">
        <f>(J39*H39+J41*H41)/H38</f>
        <v>34.657282827871178</v>
      </c>
      <c r="K38" s="27">
        <f t="shared" si="1"/>
        <v>44.325853604262306</v>
      </c>
      <c r="L38" s="25">
        <f t="shared" si="2"/>
        <v>0.99643211929261488</v>
      </c>
      <c r="M38" s="26">
        <f>SUM(M39:M41)</f>
        <v>102577632</v>
      </c>
      <c r="N38" s="25">
        <f t="shared" si="3"/>
        <v>1.2744133596887139</v>
      </c>
      <c r="O38" s="26">
        <f>SUM(O39:O41)</f>
        <v>128839529</v>
      </c>
      <c r="P38" s="26"/>
      <c r="Q38" s="26"/>
    </row>
    <row r="39" spans="1:17" s="10" customFormat="1" ht="20.100000000000001" customHeight="1" x14ac:dyDescent="0.2">
      <c r="A39" s="18"/>
      <c r="B39" s="17"/>
      <c r="C39" s="16"/>
      <c r="D39" s="15"/>
      <c r="E39" s="15"/>
      <c r="F39" s="15"/>
      <c r="G39" s="14" t="s">
        <v>50</v>
      </c>
      <c r="H39" s="28">
        <v>16974800</v>
      </c>
      <c r="I39" s="12">
        <f t="shared" si="0"/>
        <v>0.21089307167905749</v>
      </c>
      <c r="J39" s="12">
        <f>K39</f>
        <v>41.296510120885074</v>
      </c>
      <c r="K39" s="12">
        <f t="shared" si="1"/>
        <v>41.296510120885074</v>
      </c>
      <c r="L39" s="12">
        <f t="shared" si="2"/>
        <v>8.7091478690187393E-2</v>
      </c>
      <c r="M39" s="11">
        <v>7010000</v>
      </c>
      <c r="N39" s="12">
        <f t="shared" si="3"/>
        <v>8.7091478690187393E-2</v>
      </c>
      <c r="O39" s="11">
        <f>H39-M39</f>
        <v>9964800</v>
      </c>
      <c r="P39" s="11"/>
      <c r="Q39" s="11"/>
    </row>
    <row r="40" spans="1:17" s="10" customFormat="1" ht="34.5" customHeight="1" x14ac:dyDescent="0.2">
      <c r="A40" s="18"/>
      <c r="B40" s="17"/>
      <c r="C40" s="16"/>
      <c r="D40" s="15"/>
      <c r="E40" s="15"/>
      <c r="F40" s="15"/>
      <c r="G40" s="14" t="s">
        <v>51</v>
      </c>
      <c r="H40" s="28">
        <v>49999761</v>
      </c>
      <c r="I40" s="12">
        <f t="shared" si="0"/>
        <v>0.6211916005201088</v>
      </c>
      <c r="J40" s="12">
        <f>K40</f>
        <v>44.74967790346038</v>
      </c>
      <c r="K40" s="12">
        <f t="shared" si="1"/>
        <v>44.74967790346038</v>
      </c>
      <c r="L40" s="12">
        <f t="shared" si="2"/>
        <v>0.27798124039609901</v>
      </c>
      <c r="M40" s="11">
        <v>22374732</v>
      </c>
      <c r="N40" s="12">
        <f t="shared" si="3"/>
        <v>0.27798124039609901</v>
      </c>
      <c r="O40" s="11">
        <f>H40-M40</f>
        <v>27625029</v>
      </c>
      <c r="P40" s="11"/>
      <c r="Q40" s="11"/>
    </row>
    <row r="41" spans="1:17" s="10" customFormat="1" ht="18.75" customHeight="1" x14ac:dyDescent="0.2">
      <c r="A41" s="18"/>
      <c r="B41" s="17"/>
      <c r="C41" s="16"/>
      <c r="D41" s="15"/>
      <c r="E41" s="15"/>
      <c r="F41" s="15"/>
      <c r="G41" s="14" t="s">
        <v>52</v>
      </c>
      <c r="H41" s="28">
        <v>164442600</v>
      </c>
      <c r="I41" s="12">
        <f t="shared" si="0"/>
        <v>2.043017003375037</v>
      </c>
      <c r="J41" s="12">
        <f>K41</f>
        <v>44.509695176310757</v>
      </c>
      <c r="K41" s="12">
        <f t="shared" si="1"/>
        <v>44.509695176310757</v>
      </c>
      <c r="L41" s="12">
        <f t="shared" si="2"/>
        <v>0.90934064060242736</v>
      </c>
      <c r="M41" s="11">
        <v>73192900</v>
      </c>
      <c r="N41" s="12">
        <f t="shared" si="3"/>
        <v>0.90934064060242747</v>
      </c>
      <c r="O41" s="11">
        <f>H41-M41</f>
        <v>91249700</v>
      </c>
      <c r="P41" s="11"/>
      <c r="Q41" s="11"/>
    </row>
    <row r="42" spans="1:17" s="5" customFormat="1" ht="33.75" customHeight="1" x14ac:dyDescent="0.2">
      <c r="A42" s="24"/>
      <c r="B42" s="23"/>
      <c r="C42" s="22"/>
      <c r="D42" s="21"/>
      <c r="E42" s="21"/>
      <c r="F42" s="74" t="s">
        <v>1</v>
      </c>
      <c r="G42" s="75"/>
      <c r="H42" s="26">
        <f>SUM(H43:H46)</f>
        <v>248873717</v>
      </c>
      <c r="I42" s="25">
        <f t="shared" si="0"/>
        <v>3.0919800314769228</v>
      </c>
      <c r="J42" s="25">
        <f>(J43*H43+J46*H46)/H42</f>
        <v>11.705534980216493</v>
      </c>
      <c r="K42" s="27">
        <f t="shared" si="1"/>
        <v>38.065088247145034</v>
      </c>
      <c r="L42" s="25">
        <f t="shared" si="2"/>
        <v>0.36193280416584012</v>
      </c>
      <c r="M42" s="26">
        <f>SUM(M43:M46)</f>
        <v>94734000</v>
      </c>
      <c r="N42" s="25">
        <f t="shared" si="3"/>
        <v>1.1769649275657936</v>
      </c>
      <c r="O42" s="26">
        <f>SUM(O43:O46)</f>
        <v>154139717</v>
      </c>
      <c r="P42" s="26"/>
      <c r="Q42" s="26"/>
    </row>
    <row r="43" spans="1:17" s="10" customFormat="1" ht="54.75" customHeight="1" x14ac:dyDescent="0.2">
      <c r="A43" s="18"/>
      <c r="B43" s="17"/>
      <c r="C43" s="16"/>
      <c r="D43" s="15"/>
      <c r="E43" s="15"/>
      <c r="F43" s="15"/>
      <c r="G43" s="14" t="s">
        <v>53</v>
      </c>
      <c r="H43" s="13">
        <v>41615000</v>
      </c>
      <c r="I43" s="12">
        <f t="shared" si="0"/>
        <v>0.51702024046963602</v>
      </c>
      <c r="J43" s="12">
        <f>K43</f>
        <v>48.67715967800072</v>
      </c>
      <c r="K43" s="12">
        <f t="shared" si="1"/>
        <v>48.67715967800072</v>
      </c>
      <c r="L43" s="12">
        <f t="shared" si="2"/>
        <v>0.25167076802098803</v>
      </c>
      <c r="M43" s="11">
        <v>20257000</v>
      </c>
      <c r="N43" s="12">
        <f t="shared" si="3"/>
        <v>0.25167076802098803</v>
      </c>
      <c r="O43" s="11">
        <f>H43-M43</f>
        <v>21358000</v>
      </c>
      <c r="P43" s="11"/>
      <c r="Q43" s="11"/>
    </row>
    <row r="44" spans="1:17" s="10" customFormat="1" ht="57" customHeight="1" x14ac:dyDescent="0.2">
      <c r="A44" s="18"/>
      <c r="B44" s="17"/>
      <c r="C44" s="16"/>
      <c r="D44" s="15"/>
      <c r="E44" s="15"/>
      <c r="F44" s="15"/>
      <c r="G44" s="14" t="s">
        <v>54</v>
      </c>
      <c r="H44" s="13">
        <v>106019000</v>
      </c>
      <c r="I44" s="12">
        <f t="shared" si="0"/>
        <v>1.3171685419764589</v>
      </c>
      <c r="J44" s="12">
        <f t="shared" ref="J44:J45" si="10">K44</f>
        <v>24.718210886727849</v>
      </c>
      <c r="K44" s="12">
        <f t="shared" si="1"/>
        <v>24.718210886727849</v>
      </c>
      <c r="L44" s="12">
        <f t="shared" si="2"/>
        <v>0.3255804979393796</v>
      </c>
      <c r="M44" s="11">
        <v>26206000</v>
      </c>
      <c r="N44" s="12">
        <f t="shared" si="3"/>
        <v>0.3255804979393796</v>
      </c>
      <c r="O44" s="11">
        <f>H44-M44</f>
        <v>79813000</v>
      </c>
      <c r="P44" s="11"/>
      <c r="Q44" s="11"/>
    </row>
    <row r="45" spans="1:17" s="10" customFormat="1" ht="40.5" customHeight="1" x14ac:dyDescent="0.2">
      <c r="A45" s="18"/>
      <c r="B45" s="17"/>
      <c r="C45" s="16"/>
      <c r="D45" s="15"/>
      <c r="E45" s="15"/>
      <c r="F45" s="15"/>
      <c r="G45" s="14" t="s">
        <v>55</v>
      </c>
      <c r="H45" s="13">
        <v>39396717</v>
      </c>
      <c r="I45" s="12">
        <f t="shared" si="0"/>
        <v>0.48946053339070522</v>
      </c>
      <c r="J45" s="12">
        <f t="shared" si="10"/>
        <v>99.998180051398705</v>
      </c>
      <c r="K45" s="12">
        <f t="shared" si="1"/>
        <v>99.998180051398705</v>
      </c>
      <c r="L45" s="12">
        <f t="shared" si="2"/>
        <v>0.48945162546057391</v>
      </c>
      <c r="M45" s="11">
        <v>39396000</v>
      </c>
      <c r="N45" s="12">
        <f t="shared" si="3"/>
        <v>0.4894516254605738</v>
      </c>
      <c r="O45" s="11">
        <f>H45-M45</f>
        <v>717</v>
      </c>
      <c r="P45" s="11"/>
      <c r="Q45" s="11"/>
    </row>
    <row r="46" spans="1:17" s="10" customFormat="1" ht="48.75" customHeight="1" x14ac:dyDescent="0.2">
      <c r="A46" s="18"/>
      <c r="B46" s="17"/>
      <c r="C46" s="16"/>
      <c r="D46" s="15"/>
      <c r="E46" s="15"/>
      <c r="F46" s="15"/>
      <c r="G46" s="14" t="s">
        <v>56</v>
      </c>
      <c r="H46" s="13">
        <v>61843000</v>
      </c>
      <c r="I46" s="12">
        <f t="shared" si="0"/>
        <v>0.76833071564012256</v>
      </c>
      <c r="J46" s="12">
        <f>K46</f>
        <v>14.350856200378379</v>
      </c>
      <c r="K46" s="12">
        <f t="shared" si="1"/>
        <v>14.350856200378379</v>
      </c>
      <c r="L46" s="12">
        <f t="shared" si="2"/>
        <v>0.1102620361448521</v>
      </c>
      <c r="M46" s="13">
        <v>8875000</v>
      </c>
      <c r="N46" s="12">
        <f t="shared" si="3"/>
        <v>0.1102620361448521</v>
      </c>
      <c r="O46" s="11">
        <f>H46-M46</f>
        <v>52968000</v>
      </c>
      <c r="P46" s="11"/>
      <c r="Q46" s="11"/>
    </row>
    <row r="47" spans="1:17" s="5" customFormat="1" ht="6" customHeight="1" x14ac:dyDescent="0.2">
      <c r="A47" s="24"/>
      <c r="B47" s="23"/>
      <c r="C47" s="22"/>
      <c r="D47" s="21"/>
      <c r="E47" s="21"/>
      <c r="F47" s="74"/>
      <c r="G47" s="75"/>
      <c r="H47" s="26"/>
      <c r="I47" s="26"/>
      <c r="J47" s="26"/>
      <c r="K47" s="26"/>
      <c r="L47" s="26"/>
      <c r="M47" s="26"/>
      <c r="N47" s="26"/>
      <c r="O47" s="26"/>
      <c r="P47" s="26"/>
      <c r="Q47" s="26"/>
    </row>
    <row r="48" spans="1:17" s="5" customFormat="1" ht="17.25" customHeight="1" x14ac:dyDescent="0.2">
      <c r="A48" s="24"/>
      <c r="B48" s="23"/>
      <c r="C48" s="22">
        <v>2</v>
      </c>
      <c r="D48" s="21"/>
      <c r="E48" s="74" t="s">
        <v>57</v>
      </c>
      <c r="F48" s="74"/>
      <c r="G48" s="75"/>
      <c r="H48" s="19">
        <f>H49</f>
        <v>1263291000</v>
      </c>
      <c r="I48" s="20">
        <f t="shared" ref="I48:I71" si="11">H48/$H$92*100</f>
        <v>15.694990186306065</v>
      </c>
      <c r="J48" s="20">
        <f>(J49*H49+J56*H56+J61*H61+J72*H72)/H48</f>
        <v>79.31445882223494</v>
      </c>
      <c r="K48" s="20">
        <f t="shared" si="1"/>
        <v>53.011823879058738</v>
      </c>
      <c r="L48" s="20">
        <f t="shared" ref="L48:L57" si="12">J48*H48/$H$92</f>
        <v>12.448396528471539</v>
      </c>
      <c r="M48" s="70">
        <f>M49</f>
        <v>669693600</v>
      </c>
      <c r="N48" s="20">
        <f t="shared" ref="N48:N71" si="13">M48/$H$92*100</f>
        <v>8.3202005554001257</v>
      </c>
      <c r="O48" s="19">
        <f>H48-M48</f>
        <v>593597400</v>
      </c>
      <c r="P48" s="19"/>
      <c r="Q48" s="19"/>
    </row>
    <row r="49" spans="1:17" s="5" customFormat="1" ht="26.25" customHeight="1" x14ac:dyDescent="0.2">
      <c r="A49" s="24"/>
      <c r="B49" s="23"/>
      <c r="C49" s="22"/>
      <c r="D49" s="21"/>
      <c r="E49" s="21"/>
      <c r="F49" s="74" t="s">
        <v>58</v>
      </c>
      <c r="G49" s="75"/>
      <c r="H49" s="19">
        <f>SUM(H50:H55)</f>
        <v>1263291000</v>
      </c>
      <c r="I49" s="25">
        <f t="shared" si="11"/>
        <v>15.694990186306065</v>
      </c>
      <c r="J49" s="25">
        <f>(J50*H50+J51*H51+J52*H52+J53*H53+J54*H54+J55*H55)/H49</f>
        <v>53.011823879058745</v>
      </c>
      <c r="K49" s="20">
        <f t="shared" si="1"/>
        <v>53.011823879058738</v>
      </c>
      <c r="L49" s="25">
        <f t="shared" si="12"/>
        <v>8.3202005554001257</v>
      </c>
      <c r="M49" s="19">
        <f>SUM(M50:M55)</f>
        <v>669693600</v>
      </c>
      <c r="N49" s="25">
        <f t="shared" si="13"/>
        <v>8.3202005554001257</v>
      </c>
      <c r="O49" s="19">
        <f>SUM(O50:O55)</f>
        <v>593597400</v>
      </c>
      <c r="P49" s="19"/>
      <c r="Q49" s="19"/>
    </row>
    <row r="50" spans="1:17" s="10" customFormat="1" ht="20.25" customHeight="1" x14ac:dyDescent="0.2">
      <c r="A50" s="18"/>
      <c r="B50" s="17"/>
      <c r="C50" s="16"/>
      <c r="D50" s="15"/>
      <c r="E50" s="15"/>
      <c r="F50" s="15"/>
      <c r="G50" s="14" t="s">
        <v>59</v>
      </c>
      <c r="H50" s="13">
        <v>7587000</v>
      </c>
      <c r="I50" s="12">
        <f t="shared" si="11"/>
        <v>9.4260064026027351E-2</v>
      </c>
      <c r="J50" s="12">
        <f t="shared" ref="J50:J55" si="14">K50</f>
        <v>86.635033610122576</v>
      </c>
      <c r="K50" s="12">
        <f t="shared" si="1"/>
        <v>86.635033610122576</v>
      </c>
      <c r="L50" s="12">
        <f t="shared" si="12"/>
        <v>8.1662238149871863E-2</v>
      </c>
      <c r="M50" s="11">
        <v>6573000</v>
      </c>
      <c r="N50" s="12">
        <f t="shared" si="13"/>
        <v>8.1662238149871863E-2</v>
      </c>
      <c r="O50" s="11">
        <f t="shared" ref="O50:O55" si="15">H50-M50</f>
        <v>1014000</v>
      </c>
      <c r="P50" s="11"/>
      <c r="Q50" s="11"/>
    </row>
    <row r="51" spans="1:17" s="10" customFormat="1" ht="28.5" customHeight="1" x14ac:dyDescent="0.2">
      <c r="A51" s="18"/>
      <c r="B51" s="17"/>
      <c r="C51" s="16"/>
      <c r="D51" s="15"/>
      <c r="E51" s="15"/>
      <c r="F51" s="15"/>
      <c r="G51" s="14" t="s">
        <v>60</v>
      </c>
      <c r="H51" s="13">
        <v>24200000</v>
      </c>
      <c r="I51" s="12">
        <f t="shared" si="11"/>
        <v>0.30065817179779386</v>
      </c>
      <c r="J51" s="12">
        <f t="shared" si="14"/>
        <v>24.586776859504134</v>
      </c>
      <c r="K51" s="12">
        <f t="shared" si="1"/>
        <v>24.586776859504134</v>
      </c>
      <c r="L51" s="12">
        <f t="shared" si="12"/>
        <v>7.3922153809788158E-2</v>
      </c>
      <c r="M51" s="11">
        <v>5950000</v>
      </c>
      <c r="N51" s="12">
        <f t="shared" si="13"/>
        <v>7.3922153809788171E-2</v>
      </c>
      <c r="O51" s="11">
        <f t="shared" si="15"/>
        <v>18250000</v>
      </c>
      <c r="P51" s="11"/>
      <c r="Q51" s="11"/>
    </row>
    <row r="52" spans="1:17" s="10" customFormat="1" ht="15.75" customHeight="1" x14ac:dyDescent="0.2">
      <c r="A52" s="18"/>
      <c r="B52" s="17"/>
      <c r="C52" s="16"/>
      <c r="D52" s="15"/>
      <c r="E52" s="15"/>
      <c r="F52" s="15"/>
      <c r="G52" s="14" t="s">
        <v>61</v>
      </c>
      <c r="H52" s="13">
        <v>867500000</v>
      </c>
      <c r="I52" s="12">
        <f t="shared" si="11"/>
        <v>10.777725786553148</v>
      </c>
      <c r="J52" s="12">
        <f t="shared" si="14"/>
        <v>40.788703170028818</v>
      </c>
      <c r="K52" s="12">
        <f t="shared" si="1"/>
        <v>40.788703170028818</v>
      </c>
      <c r="L52" s="12">
        <f t="shared" si="12"/>
        <v>4.3960945795568174</v>
      </c>
      <c r="M52" s="11">
        <v>353842000</v>
      </c>
      <c r="N52" s="12">
        <f t="shared" si="13"/>
        <v>4.3960945795568174</v>
      </c>
      <c r="O52" s="11">
        <f t="shared" si="15"/>
        <v>513658000</v>
      </c>
      <c r="P52" s="11"/>
      <c r="Q52" s="11"/>
    </row>
    <row r="53" spans="1:17" s="10" customFormat="1" ht="17.25" customHeight="1" x14ac:dyDescent="0.2">
      <c r="A53" s="18"/>
      <c r="B53" s="17"/>
      <c r="C53" s="16"/>
      <c r="D53" s="15"/>
      <c r="E53" s="15"/>
      <c r="F53" s="15"/>
      <c r="G53" s="14" t="s">
        <v>62</v>
      </c>
      <c r="H53" s="13">
        <v>293004000</v>
      </c>
      <c r="I53" s="12">
        <f t="shared" si="11"/>
        <v>3.6402498747702809</v>
      </c>
      <c r="J53" s="12">
        <f t="shared" si="14"/>
        <v>94.726897926308169</v>
      </c>
      <c r="K53" s="12">
        <f t="shared" si="1"/>
        <v>94.726897926308169</v>
      </c>
      <c r="L53" s="12">
        <f t="shared" si="12"/>
        <v>3.4482957831362051</v>
      </c>
      <c r="M53" s="11">
        <v>277553600</v>
      </c>
      <c r="N53" s="12">
        <f t="shared" si="13"/>
        <v>3.4482957831362051</v>
      </c>
      <c r="O53" s="11">
        <f t="shared" si="15"/>
        <v>15450400</v>
      </c>
      <c r="P53" s="11"/>
      <c r="Q53" s="11"/>
    </row>
    <row r="54" spans="1:17" s="10" customFormat="1" x14ac:dyDescent="0.2">
      <c r="A54" s="18"/>
      <c r="B54" s="17"/>
      <c r="C54" s="16"/>
      <c r="D54" s="15"/>
      <c r="E54" s="15"/>
      <c r="F54" s="15"/>
      <c r="G54" s="14" t="s">
        <v>63</v>
      </c>
      <c r="H54" s="13">
        <v>45000000</v>
      </c>
      <c r="I54" s="12">
        <f t="shared" si="11"/>
        <v>0.5590751128471374</v>
      </c>
      <c r="J54" s="12">
        <f t="shared" si="14"/>
        <v>50.166666666666671</v>
      </c>
      <c r="K54" s="12">
        <f t="shared" si="1"/>
        <v>50.166666666666671</v>
      </c>
      <c r="L54" s="12">
        <f t="shared" si="12"/>
        <v>0.28046934827831388</v>
      </c>
      <c r="M54" s="11">
        <v>22575000</v>
      </c>
      <c r="N54" s="12">
        <f t="shared" si="13"/>
        <v>0.28046934827831388</v>
      </c>
      <c r="O54" s="11">
        <f t="shared" si="15"/>
        <v>22425000</v>
      </c>
      <c r="P54" s="11"/>
      <c r="Q54" s="11"/>
    </row>
    <row r="55" spans="1:17" s="10" customFormat="1" ht="20.100000000000001" customHeight="1" x14ac:dyDescent="0.2">
      <c r="A55" s="18"/>
      <c r="B55" s="17"/>
      <c r="C55" s="16"/>
      <c r="D55" s="15"/>
      <c r="E55" s="15"/>
      <c r="F55" s="15"/>
      <c r="G55" s="14" t="s">
        <v>64</v>
      </c>
      <c r="H55" s="13">
        <v>26000000</v>
      </c>
      <c r="I55" s="12">
        <f t="shared" si="11"/>
        <v>0.32302117631167937</v>
      </c>
      <c r="J55" s="12">
        <f t="shared" si="14"/>
        <v>12.307692307692308</v>
      </c>
      <c r="K55" s="12">
        <f t="shared" si="1"/>
        <v>12.307692307692308</v>
      </c>
      <c r="L55" s="12">
        <f t="shared" si="12"/>
        <v>3.9756452469129767E-2</v>
      </c>
      <c r="M55" s="11">
        <v>3200000</v>
      </c>
      <c r="N55" s="12">
        <f t="shared" si="13"/>
        <v>3.9756452469129767E-2</v>
      </c>
      <c r="O55" s="11">
        <f t="shared" si="15"/>
        <v>22800000</v>
      </c>
      <c r="P55" s="11"/>
      <c r="Q55" s="11"/>
    </row>
    <row r="56" spans="1:17" s="5" customFormat="1" ht="20.100000000000001" customHeight="1" x14ac:dyDescent="0.2">
      <c r="A56" s="24"/>
      <c r="B56" s="23"/>
      <c r="C56" s="22">
        <v>3</v>
      </c>
      <c r="D56" s="21"/>
      <c r="E56" s="77" t="s">
        <v>65</v>
      </c>
      <c r="F56" s="77"/>
      <c r="G56" s="78"/>
      <c r="H56" s="19">
        <f>H57+H61</f>
        <v>632856400</v>
      </c>
      <c r="I56" s="25">
        <f t="shared" si="11"/>
        <v>7.8625391832451808</v>
      </c>
      <c r="J56" s="25">
        <f>(J57*H57+J59*H59+J60*H60)/H56</f>
        <v>3.626257078225013</v>
      </c>
      <c r="K56" s="20">
        <f t="shared" si="1"/>
        <v>58.010825520607831</v>
      </c>
      <c r="L56" s="25">
        <f t="shared" si="12"/>
        <v>0.28511588366064344</v>
      </c>
      <c r="M56" s="70">
        <f>M57+M61</f>
        <v>367125222</v>
      </c>
      <c r="N56" s="25">
        <f t="shared" si="13"/>
        <v>4.5611238870817852</v>
      </c>
      <c r="O56" s="19">
        <f>O57+O61</f>
        <v>265731178</v>
      </c>
      <c r="P56" s="19"/>
      <c r="Q56" s="19"/>
    </row>
    <row r="57" spans="1:17" s="10" customFormat="1" ht="70.5" customHeight="1" x14ac:dyDescent="0.2">
      <c r="A57" s="18"/>
      <c r="B57" s="17"/>
      <c r="C57" s="16"/>
      <c r="D57" s="15"/>
      <c r="E57" s="15"/>
      <c r="F57" s="77" t="s">
        <v>66</v>
      </c>
      <c r="G57" s="78"/>
      <c r="H57" s="19">
        <f>SUM(H58:H60)</f>
        <v>56778000</v>
      </c>
      <c r="I57" s="57">
        <f t="shared" si="11"/>
        <v>0.70540370571632816</v>
      </c>
      <c r="J57" s="57">
        <f t="shared" ref="J57:J60" si="16">K57</f>
        <v>21.027510655535593</v>
      </c>
      <c r="K57" s="57">
        <f t="shared" si="1"/>
        <v>21.027510655535593</v>
      </c>
      <c r="L57" s="57">
        <f t="shared" si="12"/>
        <v>0.14832883938404384</v>
      </c>
      <c r="M57" s="19">
        <f>SUM(M58:M60)</f>
        <v>11939000</v>
      </c>
      <c r="N57" s="57">
        <f t="shared" si="13"/>
        <v>0.14832883938404384</v>
      </c>
      <c r="O57" s="32">
        <f t="shared" ref="O57:O60" si="17">H57-M57</f>
        <v>44839000</v>
      </c>
      <c r="P57" s="11"/>
      <c r="Q57" s="11"/>
    </row>
    <row r="58" spans="1:17" s="10" customFormat="1" ht="33" customHeight="1" x14ac:dyDescent="0.2">
      <c r="A58" s="18"/>
      <c r="B58" s="17"/>
      <c r="C58" s="16"/>
      <c r="D58" s="15"/>
      <c r="E58" s="15"/>
      <c r="F58" s="15"/>
      <c r="G58" s="14" t="s">
        <v>67</v>
      </c>
      <c r="H58" s="13">
        <v>27329000</v>
      </c>
      <c r="I58" s="12">
        <f t="shared" si="11"/>
        <v>0.33953252797776479</v>
      </c>
      <c r="J58" s="12">
        <f t="shared" si="16"/>
        <v>3.3993194042958033</v>
      </c>
      <c r="K58" s="12">
        <f t="shared" si="1"/>
        <v>3.3993194042958033</v>
      </c>
      <c r="L58" s="12"/>
      <c r="M58" s="11">
        <v>929000</v>
      </c>
      <c r="N58" s="12">
        <f t="shared" si="13"/>
        <v>1.1541795107444236E-2</v>
      </c>
      <c r="O58" s="11">
        <f t="shared" si="17"/>
        <v>26400000</v>
      </c>
      <c r="P58" s="11"/>
      <c r="Q58" s="11"/>
    </row>
    <row r="59" spans="1:17" s="10" customFormat="1" ht="66.75" customHeight="1" x14ac:dyDescent="0.2">
      <c r="A59" s="18"/>
      <c r="B59" s="17"/>
      <c r="C59" s="16"/>
      <c r="D59" s="15"/>
      <c r="E59" s="15"/>
      <c r="F59" s="15"/>
      <c r="G59" s="14" t="s">
        <v>68</v>
      </c>
      <c r="H59" s="13">
        <v>16000000</v>
      </c>
      <c r="I59" s="12">
        <f t="shared" si="11"/>
        <v>0.19878226234564886</v>
      </c>
      <c r="J59" s="12">
        <f t="shared" si="16"/>
        <v>53.125</v>
      </c>
      <c r="K59" s="12">
        <f t="shared" si="1"/>
        <v>53.125</v>
      </c>
      <c r="L59" s="12">
        <f t="shared" ref="L59:L71" si="18">J59*H59/$H$92</f>
        <v>0.10560307687112594</v>
      </c>
      <c r="M59" s="11">
        <v>8500000</v>
      </c>
      <c r="N59" s="12">
        <f t="shared" si="13"/>
        <v>0.10560307687112595</v>
      </c>
      <c r="O59" s="11">
        <f t="shared" si="17"/>
        <v>7500000</v>
      </c>
      <c r="P59" s="11"/>
      <c r="Q59" s="11"/>
    </row>
    <row r="60" spans="1:17" s="10" customFormat="1" ht="33.75" customHeight="1" x14ac:dyDescent="0.2">
      <c r="A60" s="18"/>
      <c r="B60" s="17"/>
      <c r="C60" s="16"/>
      <c r="D60" s="15"/>
      <c r="E60" s="15"/>
      <c r="F60" s="15"/>
      <c r="G60" s="14" t="s">
        <v>69</v>
      </c>
      <c r="H60" s="13">
        <v>13449000</v>
      </c>
      <c r="I60" s="12">
        <f t="shared" si="11"/>
        <v>0.16708891539291446</v>
      </c>
      <c r="J60" s="12">
        <f t="shared" si="16"/>
        <v>18.663097628076436</v>
      </c>
      <c r="K60" s="12">
        <f t="shared" si="1"/>
        <v>18.663097628076436</v>
      </c>
      <c r="L60" s="12">
        <f t="shared" si="18"/>
        <v>3.1183967405473658E-2</v>
      </c>
      <c r="M60" s="11">
        <v>2510000</v>
      </c>
      <c r="N60" s="12">
        <f t="shared" si="13"/>
        <v>3.1183967405473662E-2</v>
      </c>
      <c r="O60" s="11">
        <f t="shared" si="17"/>
        <v>10939000</v>
      </c>
      <c r="P60" s="11"/>
      <c r="Q60" s="11"/>
    </row>
    <row r="61" spans="1:17" s="5" customFormat="1" ht="30" customHeight="1" x14ac:dyDescent="0.2">
      <c r="A61" s="24"/>
      <c r="B61" s="23"/>
      <c r="C61" s="22"/>
      <c r="D61" s="21"/>
      <c r="E61" s="21"/>
      <c r="F61" s="74" t="s">
        <v>70</v>
      </c>
      <c r="G61" s="75"/>
      <c r="H61" s="19">
        <f>SUM(H62:H71)</f>
        <v>576078400</v>
      </c>
      <c r="I61" s="25">
        <f t="shared" si="11"/>
        <v>7.1571354775288514</v>
      </c>
      <c r="J61" s="25">
        <f>(J62*H62+J63*H63+J64*H64+J65*H65+J66*H66+J67*H67+J68*H68+J71*H71)/H61</f>
        <v>53.695785157020303</v>
      </c>
      <c r="K61" s="20">
        <f t="shared" si="1"/>
        <v>61.655882602090273</v>
      </c>
      <c r="L61" s="25">
        <f t="shared" si="18"/>
        <v>3.8430800894107713</v>
      </c>
      <c r="M61" s="19">
        <f>SUM(M62:M71)</f>
        <v>355186222</v>
      </c>
      <c r="N61" s="25">
        <f t="shared" si="13"/>
        <v>4.4127950476977418</v>
      </c>
      <c r="O61" s="19">
        <f>SUM(O62:O71)</f>
        <v>220892178</v>
      </c>
      <c r="P61" s="19"/>
      <c r="Q61" s="19"/>
    </row>
    <row r="62" spans="1:17" s="10" customFormat="1" ht="33" customHeight="1" x14ac:dyDescent="0.2">
      <c r="A62" s="18"/>
      <c r="B62" s="17"/>
      <c r="C62" s="16"/>
      <c r="D62" s="15"/>
      <c r="E62" s="15"/>
      <c r="F62" s="15"/>
      <c r="G62" s="14" t="s">
        <v>71</v>
      </c>
      <c r="H62" s="13">
        <v>175297000</v>
      </c>
      <c r="I62" s="12">
        <f t="shared" si="11"/>
        <v>2.177870890150325</v>
      </c>
      <c r="J62" s="12">
        <f t="shared" ref="J62:J71" si="19">K62</f>
        <v>98.669914487983263</v>
      </c>
      <c r="K62" s="12">
        <f t="shared" si="1"/>
        <v>98.669914487983263</v>
      </c>
      <c r="L62" s="12">
        <f t="shared" si="18"/>
        <v>2.1489033449700061</v>
      </c>
      <c r="M62" s="11">
        <v>172965400</v>
      </c>
      <c r="N62" s="12">
        <f t="shared" si="13"/>
        <v>2.1489033449700057</v>
      </c>
      <c r="O62" s="11">
        <f t="shared" ref="O62:O71" si="20">H62-M62</f>
        <v>2331600</v>
      </c>
      <c r="P62" s="11"/>
      <c r="Q62" s="11"/>
    </row>
    <row r="63" spans="1:17" s="10" customFormat="1" ht="33.75" customHeight="1" x14ac:dyDescent="0.2">
      <c r="A63" s="18"/>
      <c r="B63" s="17"/>
      <c r="C63" s="16"/>
      <c r="D63" s="15"/>
      <c r="E63" s="15"/>
      <c r="F63" s="15"/>
      <c r="G63" s="14" t="s">
        <v>72</v>
      </c>
      <c r="H63" s="13">
        <v>18504000</v>
      </c>
      <c r="I63" s="12">
        <f t="shared" si="11"/>
        <v>0.22989168640274288</v>
      </c>
      <c r="J63" s="12">
        <f t="shared" si="19"/>
        <v>33.306312148724601</v>
      </c>
      <c r="K63" s="12">
        <f t="shared" si="1"/>
        <v>33.306312148724601</v>
      </c>
      <c r="L63" s="12">
        <f t="shared" si="18"/>
        <v>7.6568442677264606E-2</v>
      </c>
      <c r="M63" s="11">
        <v>6163000</v>
      </c>
      <c r="N63" s="12">
        <f t="shared" si="13"/>
        <v>7.6568442677264606E-2</v>
      </c>
      <c r="O63" s="11">
        <f t="shared" si="20"/>
        <v>12341000</v>
      </c>
      <c r="P63" s="11"/>
      <c r="Q63" s="11"/>
    </row>
    <row r="64" spans="1:17" s="10" customFormat="1" ht="20.25" customHeight="1" x14ac:dyDescent="0.2">
      <c r="A64" s="18"/>
      <c r="B64" s="17"/>
      <c r="C64" s="16"/>
      <c r="D64" s="15"/>
      <c r="E64" s="15"/>
      <c r="F64" s="15"/>
      <c r="G64" s="14" t="s">
        <v>73</v>
      </c>
      <c r="H64" s="13">
        <v>730000</v>
      </c>
      <c r="I64" s="12">
        <f t="shared" si="11"/>
        <v>9.0694407195202279E-3</v>
      </c>
      <c r="J64" s="12">
        <f t="shared" si="19"/>
        <v>0</v>
      </c>
      <c r="K64" s="12">
        <f t="shared" si="1"/>
        <v>0</v>
      </c>
      <c r="L64" s="12">
        <f t="shared" si="18"/>
        <v>0</v>
      </c>
      <c r="M64" s="11">
        <v>0</v>
      </c>
      <c r="N64" s="12">
        <f t="shared" si="13"/>
        <v>0</v>
      </c>
      <c r="O64" s="11">
        <f t="shared" si="20"/>
        <v>730000</v>
      </c>
      <c r="P64" s="11"/>
      <c r="Q64" s="11"/>
    </row>
    <row r="65" spans="1:17" s="10" customFormat="1" ht="29.25" customHeight="1" x14ac:dyDescent="0.2">
      <c r="A65" s="18"/>
      <c r="B65" s="17"/>
      <c r="C65" s="16"/>
      <c r="D65" s="15"/>
      <c r="E65" s="15"/>
      <c r="F65" s="15"/>
      <c r="G65" s="14" t="s">
        <v>103</v>
      </c>
      <c r="H65" s="13">
        <v>155071000</v>
      </c>
      <c r="I65" s="12">
        <f t="shared" si="11"/>
        <v>1.9265852627626319</v>
      </c>
      <c r="J65" s="12">
        <f t="shared" si="19"/>
        <v>59.381070606367402</v>
      </c>
      <c r="K65" s="12">
        <f t="shared" si="1"/>
        <v>59.381070606367402</v>
      </c>
      <c r="L65" s="12">
        <f t="shared" si="18"/>
        <v>1.1440269551729474</v>
      </c>
      <c r="M65" s="11">
        <v>92082820</v>
      </c>
      <c r="N65" s="12">
        <f t="shared" si="13"/>
        <v>1.1440269551729474</v>
      </c>
      <c r="O65" s="11">
        <f t="shared" si="20"/>
        <v>62988180</v>
      </c>
      <c r="P65" s="11"/>
      <c r="Q65" s="11"/>
    </row>
    <row r="66" spans="1:17" s="10" customFormat="1" ht="16.5" customHeight="1" x14ac:dyDescent="0.2">
      <c r="A66" s="18"/>
      <c r="B66" s="17"/>
      <c r="C66" s="16"/>
      <c r="D66" s="15"/>
      <c r="E66" s="15"/>
      <c r="F66" s="15"/>
      <c r="G66" s="14" t="s">
        <v>74</v>
      </c>
      <c r="H66" s="13">
        <v>43625000</v>
      </c>
      <c r="I66" s="12">
        <f t="shared" si="11"/>
        <v>0.54199226217680807</v>
      </c>
      <c r="J66" s="12">
        <f t="shared" si="19"/>
        <v>8.026590257879656</v>
      </c>
      <c r="K66" s="12">
        <f t="shared" si="1"/>
        <v>8.026590257879656</v>
      </c>
      <c r="L66" s="12">
        <f t="shared" si="18"/>
        <v>4.350349811434525E-2</v>
      </c>
      <c r="M66" s="11">
        <v>3501600</v>
      </c>
      <c r="N66" s="12">
        <f t="shared" si="13"/>
        <v>4.3503498114345243E-2</v>
      </c>
      <c r="O66" s="11">
        <f t="shared" si="20"/>
        <v>40123400</v>
      </c>
      <c r="P66" s="11"/>
      <c r="Q66" s="11"/>
    </row>
    <row r="67" spans="1:17" s="10" customFormat="1" ht="31.5" customHeight="1" x14ac:dyDescent="0.2">
      <c r="A67" s="18"/>
      <c r="B67" s="17"/>
      <c r="C67" s="16"/>
      <c r="D67" s="15"/>
      <c r="E67" s="15"/>
      <c r="F67" s="15"/>
      <c r="G67" s="14" t="s">
        <v>75</v>
      </c>
      <c r="H67" s="13">
        <v>58737000</v>
      </c>
      <c r="I67" s="12">
        <f t="shared" si="11"/>
        <v>0.72974210896227343</v>
      </c>
      <c r="J67" s="12">
        <f t="shared" si="19"/>
        <v>17.280419497080203</v>
      </c>
      <c r="K67" s="12">
        <f t="shared" si="1"/>
        <v>17.280419497080203</v>
      </c>
      <c r="L67" s="12">
        <f t="shared" si="18"/>
        <v>0.12610249767552095</v>
      </c>
      <c r="M67" s="11">
        <v>10150000</v>
      </c>
      <c r="N67" s="12">
        <f t="shared" si="13"/>
        <v>0.12610249767552098</v>
      </c>
      <c r="O67" s="11">
        <f t="shared" si="20"/>
        <v>48587000</v>
      </c>
      <c r="P67" s="11"/>
      <c r="Q67" s="11"/>
    </row>
    <row r="68" spans="1:17" s="10" customFormat="1" ht="36" customHeight="1" x14ac:dyDescent="0.2">
      <c r="A68" s="18"/>
      <c r="B68" s="17"/>
      <c r="C68" s="16"/>
      <c r="D68" s="15"/>
      <c r="E68" s="15"/>
      <c r="F68" s="15"/>
      <c r="G68" s="14" t="s">
        <v>76</v>
      </c>
      <c r="H68" s="13">
        <v>765000</v>
      </c>
      <c r="I68" s="12">
        <f t="shared" si="11"/>
        <v>9.5042769184013349E-3</v>
      </c>
      <c r="J68" s="12">
        <f t="shared" si="19"/>
        <v>0</v>
      </c>
      <c r="K68" s="12">
        <f t="shared" si="1"/>
        <v>0</v>
      </c>
      <c r="L68" s="12">
        <f t="shared" si="18"/>
        <v>0</v>
      </c>
      <c r="M68" s="11">
        <v>0</v>
      </c>
      <c r="N68" s="12">
        <f t="shared" si="13"/>
        <v>0</v>
      </c>
      <c r="O68" s="11">
        <f t="shared" si="20"/>
        <v>765000</v>
      </c>
      <c r="P68" s="11"/>
      <c r="Q68" s="11"/>
    </row>
    <row r="69" spans="1:17" s="10" customFormat="1" ht="46.5" customHeight="1" x14ac:dyDescent="0.2">
      <c r="A69" s="18"/>
      <c r="B69" s="17"/>
      <c r="C69" s="16"/>
      <c r="D69" s="15"/>
      <c r="E69" s="15"/>
      <c r="F69" s="15"/>
      <c r="G69" s="14" t="s">
        <v>77</v>
      </c>
      <c r="H69" s="13">
        <v>53678400</v>
      </c>
      <c r="I69" s="12">
        <f t="shared" si="11"/>
        <v>0.66689461194341726</v>
      </c>
      <c r="J69" s="12">
        <f t="shared" si="19"/>
        <v>85.428034367641359</v>
      </c>
      <c r="K69" s="12">
        <f t="shared" si="1"/>
        <v>85.428034367641359</v>
      </c>
      <c r="L69" s="12">
        <f t="shared" si="18"/>
        <v>0.56971495828697094</v>
      </c>
      <c r="M69" s="11">
        <v>45856402</v>
      </c>
      <c r="N69" s="12">
        <f t="shared" si="13"/>
        <v>0.56971495828697105</v>
      </c>
      <c r="O69" s="11">
        <f t="shared" si="20"/>
        <v>7821998</v>
      </c>
      <c r="P69" s="11"/>
      <c r="Q69" s="11"/>
    </row>
    <row r="70" spans="1:17" s="10" customFormat="1" ht="33" customHeight="1" x14ac:dyDescent="0.2">
      <c r="A70" s="18"/>
      <c r="B70" s="17"/>
      <c r="C70" s="16"/>
      <c r="D70" s="15"/>
      <c r="E70" s="15"/>
      <c r="F70" s="15"/>
      <c r="G70" s="14" t="s">
        <v>78</v>
      </c>
      <c r="H70" s="13">
        <v>39547000</v>
      </c>
      <c r="I70" s="12">
        <f t="shared" si="11"/>
        <v>0.49132763306146088</v>
      </c>
      <c r="J70" s="12">
        <f t="shared" si="19"/>
        <v>0</v>
      </c>
      <c r="K70" s="12">
        <f t="shared" si="1"/>
        <v>0</v>
      </c>
      <c r="L70" s="12">
        <f t="shared" si="18"/>
        <v>0</v>
      </c>
      <c r="M70" s="11">
        <v>0</v>
      </c>
      <c r="N70" s="12">
        <f t="shared" si="13"/>
        <v>0</v>
      </c>
      <c r="O70" s="11">
        <f t="shared" si="20"/>
        <v>39547000</v>
      </c>
      <c r="P70" s="11"/>
      <c r="Q70" s="11"/>
    </row>
    <row r="71" spans="1:17" s="10" customFormat="1" ht="30" customHeight="1" x14ac:dyDescent="0.2">
      <c r="A71" s="18"/>
      <c r="B71" s="17"/>
      <c r="C71" s="16"/>
      <c r="D71" s="15"/>
      <c r="E71" s="15"/>
      <c r="F71" s="15"/>
      <c r="G71" s="14" t="s">
        <v>79</v>
      </c>
      <c r="H71" s="13">
        <v>30124000</v>
      </c>
      <c r="I71" s="12">
        <f t="shared" si="11"/>
        <v>0.37425730443127037</v>
      </c>
      <c r="J71" s="12">
        <f t="shared" si="19"/>
        <v>81.220953392643736</v>
      </c>
      <c r="K71" s="12">
        <f t="shared" si="1"/>
        <v>81.220953392643736</v>
      </c>
      <c r="L71" s="12">
        <f t="shared" si="18"/>
        <v>0.30397535080068688</v>
      </c>
      <c r="M71" s="11">
        <v>24467000</v>
      </c>
      <c r="N71" s="12">
        <f t="shared" si="13"/>
        <v>0.30397535080068688</v>
      </c>
      <c r="O71" s="11">
        <f t="shared" si="20"/>
        <v>5657000</v>
      </c>
      <c r="P71" s="11"/>
      <c r="Q71" s="11"/>
    </row>
    <row r="72" spans="1:17" s="5" customFormat="1" ht="20.100000000000001" customHeight="1" x14ac:dyDescent="0.2">
      <c r="A72" s="24"/>
      <c r="B72" s="23">
        <v>2</v>
      </c>
      <c r="C72" s="22"/>
      <c r="D72" s="76" t="s">
        <v>80</v>
      </c>
      <c r="E72" s="77"/>
      <c r="F72" s="77"/>
      <c r="G72" s="78"/>
      <c r="H72" s="19"/>
      <c r="I72" s="25"/>
      <c r="J72" s="25"/>
      <c r="K72" s="20"/>
      <c r="L72" s="25"/>
      <c r="M72" s="19"/>
      <c r="N72" s="25"/>
      <c r="O72" s="19"/>
      <c r="P72" s="19"/>
      <c r="Q72" s="19"/>
    </row>
    <row r="73" spans="1:17" s="5" customFormat="1" ht="20.100000000000001" customHeight="1" x14ac:dyDescent="0.2">
      <c r="A73" s="24"/>
      <c r="B73" s="23"/>
      <c r="C73" s="22">
        <v>1</v>
      </c>
      <c r="D73" s="58"/>
      <c r="E73" s="77" t="s">
        <v>81</v>
      </c>
      <c r="F73" s="77"/>
      <c r="G73" s="78"/>
      <c r="H73" s="19">
        <f>H74</f>
        <v>205148000</v>
      </c>
      <c r="I73" s="25">
        <f t="shared" ref="I73:I89" si="21">H73/$H$92*100</f>
        <v>2.5487364722303232</v>
      </c>
      <c r="J73" s="25">
        <f>(J75*H75+J81*H81)/H73</f>
        <v>15.630471659484858</v>
      </c>
      <c r="K73" s="20">
        <f t="shared" ref="K73" si="22">M73/H73*100</f>
        <v>27.237116618246336</v>
      </c>
      <c r="L73" s="25">
        <f t="shared" ref="L73:L89" si="23">J73*H73/$H$92</f>
        <v>0.39837953196691478</v>
      </c>
      <c r="M73" s="70">
        <f>M74</f>
        <v>55876400</v>
      </c>
      <c r="N73" s="25">
        <f t="shared" ref="N73:N89" si="24">M73/$H$92*100</f>
        <v>0.69420232523315073</v>
      </c>
      <c r="O73" s="59">
        <f>O74</f>
        <v>149271600</v>
      </c>
      <c r="P73" s="19"/>
      <c r="Q73" s="19"/>
    </row>
    <row r="74" spans="1:17" s="10" customFormat="1" ht="31.5" customHeight="1" x14ac:dyDescent="0.2">
      <c r="A74" s="18"/>
      <c r="B74" s="17"/>
      <c r="C74" s="16"/>
      <c r="D74" s="15"/>
      <c r="E74" s="15"/>
      <c r="F74" s="74" t="s">
        <v>82</v>
      </c>
      <c r="G74" s="75"/>
      <c r="H74" s="19">
        <f>SUM(H75:H80)</f>
        <v>205148000</v>
      </c>
      <c r="I74" s="12">
        <f t="shared" si="21"/>
        <v>2.5487364722303232</v>
      </c>
      <c r="J74" s="12">
        <f>K74</f>
        <v>27.237116618246336</v>
      </c>
      <c r="K74" s="12">
        <f t="shared" si="1"/>
        <v>27.237116618246336</v>
      </c>
      <c r="L74" s="12">
        <f t="shared" si="23"/>
        <v>0.69420232523315062</v>
      </c>
      <c r="M74" s="19">
        <f>SUM(M75:M80)</f>
        <v>55876400</v>
      </c>
      <c r="N74" s="12">
        <f t="shared" si="24"/>
        <v>0.69420232523315073</v>
      </c>
      <c r="O74" s="32">
        <f>H74-M74</f>
        <v>149271600</v>
      </c>
      <c r="P74" s="11"/>
      <c r="Q74" s="11"/>
    </row>
    <row r="75" spans="1:17" s="10" customFormat="1" ht="50.25" customHeight="1" x14ac:dyDescent="0.2">
      <c r="A75" s="18"/>
      <c r="B75" s="17"/>
      <c r="C75" s="16"/>
      <c r="D75" s="15"/>
      <c r="E75" s="15"/>
      <c r="F75" s="31"/>
      <c r="G75" s="14" t="s">
        <v>83</v>
      </c>
      <c r="H75" s="13">
        <v>68586000</v>
      </c>
      <c r="I75" s="12">
        <f t="shared" si="21"/>
        <v>0.852105015327417</v>
      </c>
      <c r="J75" s="12">
        <f t="shared" ref="J75:J79" si="25">K75</f>
        <v>46.752398448662987</v>
      </c>
      <c r="K75" s="12">
        <f t="shared" si="1"/>
        <v>46.752398448662987</v>
      </c>
      <c r="L75" s="12">
        <f t="shared" si="23"/>
        <v>0.39837953196691478</v>
      </c>
      <c r="M75" s="11">
        <v>32065600</v>
      </c>
      <c r="N75" s="12">
        <f t="shared" si="24"/>
        <v>0.39837953196691478</v>
      </c>
      <c r="O75" s="11">
        <f t="shared" ref="O75:O79" si="26">H75-M75</f>
        <v>36520400</v>
      </c>
      <c r="P75" s="11"/>
      <c r="Q75" s="11"/>
    </row>
    <row r="76" spans="1:17" s="10" customFormat="1" ht="53.25" customHeight="1" x14ac:dyDescent="0.2">
      <c r="A76" s="18"/>
      <c r="B76" s="17"/>
      <c r="C76" s="16"/>
      <c r="D76" s="15"/>
      <c r="E76" s="15"/>
      <c r="F76" s="31"/>
      <c r="G76" s="14" t="s">
        <v>84</v>
      </c>
      <c r="H76" s="13">
        <v>19643000</v>
      </c>
      <c r="I76" s="12">
        <f t="shared" si="21"/>
        <v>0.24404249870347375</v>
      </c>
      <c r="J76" s="12">
        <f t="shared" si="25"/>
        <v>6.6334063024996182</v>
      </c>
      <c r="K76" s="12">
        <f t="shared" ref="K76:K89" si="27">M76/H76*100</f>
        <v>6.6334063024996182</v>
      </c>
      <c r="L76" s="12">
        <f t="shared" si="23"/>
        <v>1.6188330489773778E-2</v>
      </c>
      <c r="M76" s="11">
        <v>1303000</v>
      </c>
      <c r="N76" s="12">
        <f t="shared" si="24"/>
        <v>1.6188330489773778E-2</v>
      </c>
      <c r="O76" s="11">
        <f t="shared" si="26"/>
        <v>18340000</v>
      </c>
      <c r="P76" s="11"/>
      <c r="Q76" s="11"/>
    </row>
    <row r="77" spans="1:17" s="10" customFormat="1" ht="19.5" customHeight="1" x14ac:dyDescent="0.2">
      <c r="A77" s="18"/>
      <c r="B77" s="17"/>
      <c r="C77" s="16"/>
      <c r="D77" s="15"/>
      <c r="E77" s="15"/>
      <c r="F77" s="31"/>
      <c r="G77" s="14" t="s">
        <v>85</v>
      </c>
      <c r="H77" s="13">
        <v>33264000</v>
      </c>
      <c r="I77" s="12">
        <f t="shared" si="21"/>
        <v>0.41326832341660397</v>
      </c>
      <c r="J77" s="12">
        <f t="shared" si="25"/>
        <v>26.778499278499279</v>
      </c>
      <c r="K77" s="12">
        <f t="shared" si="27"/>
        <v>26.778499278499279</v>
      </c>
      <c r="L77" s="12">
        <f t="shared" si="23"/>
        <v>0.11066705500438134</v>
      </c>
      <c r="M77" s="11">
        <v>8907600</v>
      </c>
      <c r="N77" s="12">
        <f t="shared" si="24"/>
        <v>0.11066705500438134</v>
      </c>
      <c r="O77" s="11">
        <f t="shared" si="26"/>
        <v>24356400</v>
      </c>
      <c r="P77" s="11"/>
      <c r="Q77" s="11"/>
    </row>
    <row r="78" spans="1:17" s="10" customFormat="1" ht="33" customHeight="1" x14ac:dyDescent="0.2">
      <c r="A78" s="18"/>
      <c r="B78" s="17"/>
      <c r="C78" s="16"/>
      <c r="D78" s="15"/>
      <c r="E78" s="15"/>
      <c r="F78" s="31"/>
      <c r="G78" s="14" t="s">
        <v>86</v>
      </c>
      <c r="H78" s="13">
        <v>8233000</v>
      </c>
      <c r="I78" s="12">
        <f t="shared" si="21"/>
        <v>0.10228589786823294</v>
      </c>
      <c r="J78" s="12">
        <f t="shared" si="25"/>
        <v>97.619336815255679</v>
      </c>
      <c r="K78" s="12">
        <f t="shared" si="27"/>
        <v>97.619336815255679</v>
      </c>
      <c r="L78" s="12">
        <f t="shared" si="23"/>
        <v>9.9850815154498729E-2</v>
      </c>
      <c r="M78" s="11">
        <v>8037000</v>
      </c>
      <c r="N78" s="12">
        <f t="shared" si="24"/>
        <v>9.9850815154498729E-2</v>
      </c>
      <c r="O78" s="11">
        <f t="shared" si="26"/>
        <v>196000</v>
      </c>
      <c r="P78" s="11"/>
      <c r="Q78" s="11"/>
    </row>
    <row r="79" spans="1:17" s="10" customFormat="1" ht="24.75" customHeight="1" x14ac:dyDescent="0.2">
      <c r="A79" s="18"/>
      <c r="B79" s="17"/>
      <c r="C79" s="16"/>
      <c r="D79" s="15"/>
      <c r="E79" s="15"/>
      <c r="F79" s="31"/>
      <c r="G79" s="14" t="s">
        <v>87</v>
      </c>
      <c r="H79" s="13">
        <v>58382000</v>
      </c>
      <c r="I79" s="12">
        <f t="shared" si="21"/>
        <v>0.72533162751647939</v>
      </c>
      <c r="J79" s="12">
        <f t="shared" si="25"/>
        <v>7.932581960193211</v>
      </c>
      <c r="K79" s="12">
        <f t="shared" si="27"/>
        <v>7.932581960193211</v>
      </c>
      <c r="L79" s="12">
        <f t="shared" si="23"/>
        <v>5.753752583594806E-2</v>
      </c>
      <c r="M79" s="11">
        <v>4631200</v>
      </c>
      <c r="N79" s="12">
        <f t="shared" si="24"/>
        <v>5.7537525835948053E-2</v>
      </c>
      <c r="O79" s="11">
        <f t="shared" si="26"/>
        <v>53750800</v>
      </c>
      <c r="P79" s="11"/>
      <c r="Q79" s="11"/>
    </row>
    <row r="80" spans="1:17" s="10" customFormat="1" ht="32.25" customHeight="1" x14ac:dyDescent="0.2">
      <c r="A80" s="18"/>
      <c r="B80" s="17"/>
      <c r="C80" s="16"/>
      <c r="D80" s="15"/>
      <c r="E80" s="15"/>
      <c r="F80" s="15"/>
      <c r="G80" s="14" t="s">
        <v>88</v>
      </c>
      <c r="H80" s="13">
        <v>17040000</v>
      </c>
      <c r="I80" s="12">
        <f t="shared" si="21"/>
        <v>0.21170310939811601</v>
      </c>
      <c r="J80" s="12">
        <f>K80</f>
        <v>5.4694835680751179</v>
      </c>
      <c r="K80" s="12">
        <f t="shared" si="27"/>
        <v>5.4694835680751179</v>
      </c>
      <c r="L80" s="12">
        <f t="shared" si="23"/>
        <v>1.1579066781634046E-2</v>
      </c>
      <c r="M80" s="11">
        <v>932000</v>
      </c>
      <c r="N80" s="12">
        <f t="shared" si="24"/>
        <v>1.1579066781634045E-2</v>
      </c>
      <c r="O80" s="11">
        <f>H80-M80</f>
        <v>16108000</v>
      </c>
      <c r="P80" s="11"/>
      <c r="Q80" s="11"/>
    </row>
    <row r="81" spans="1:17" s="10" customFormat="1" ht="27" customHeight="1" x14ac:dyDescent="0.2">
      <c r="A81" s="18"/>
      <c r="B81" s="23">
        <v>3</v>
      </c>
      <c r="C81" s="16"/>
      <c r="D81" s="76" t="s">
        <v>89</v>
      </c>
      <c r="E81" s="77"/>
      <c r="F81" s="77"/>
      <c r="G81" s="78"/>
      <c r="H81" s="19"/>
      <c r="I81" s="25"/>
      <c r="J81" s="25"/>
      <c r="K81" s="20"/>
      <c r="L81" s="25"/>
      <c r="M81" s="19"/>
      <c r="N81" s="25"/>
      <c r="O81" s="19"/>
      <c r="P81" s="11"/>
      <c r="Q81" s="11"/>
    </row>
    <row r="82" spans="1:17" s="5" customFormat="1" ht="29.25" customHeight="1" x14ac:dyDescent="0.2">
      <c r="A82" s="24"/>
      <c r="B82" s="23"/>
      <c r="C82" s="22">
        <v>1</v>
      </c>
      <c r="D82" s="21"/>
      <c r="E82" s="74" t="s">
        <v>90</v>
      </c>
      <c r="F82" s="74"/>
      <c r="G82" s="75"/>
      <c r="H82" s="19">
        <f>H83+H88</f>
        <v>629206600</v>
      </c>
      <c r="I82" s="20">
        <f t="shared" si="21"/>
        <v>7.8171944644258584</v>
      </c>
      <c r="J82" s="20">
        <f>(J83*H83)/H82</f>
        <v>21.715903806476284</v>
      </c>
      <c r="K82" s="20">
        <f t="shared" si="27"/>
        <v>31.988682254763379</v>
      </c>
      <c r="L82" s="20">
        <f t="shared" si="23"/>
        <v>1.6975744302599083</v>
      </c>
      <c r="M82" s="70">
        <f>M83+M88</f>
        <v>201274900</v>
      </c>
      <c r="N82" s="20">
        <f t="shared" si="24"/>
        <v>2.5006174984621397</v>
      </c>
      <c r="O82" s="19">
        <f>H82-M82</f>
        <v>427931700</v>
      </c>
      <c r="P82" s="19"/>
      <c r="Q82" s="19"/>
    </row>
    <row r="83" spans="1:17" s="5" customFormat="1" ht="51" customHeight="1" x14ac:dyDescent="0.2">
      <c r="A83" s="24"/>
      <c r="B83" s="23"/>
      <c r="C83" s="22"/>
      <c r="D83" s="21"/>
      <c r="E83" s="21"/>
      <c r="F83" s="74" t="s">
        <v>91</v>
      </c>
      <c r="G83" s="75"/>
      <c r="H83" s="19">
        <f>SUM(H84:H87)</f>
        <v>477220600</v>
      </c>
      <c r="I83" s="20">
        <f t="shared" si="21"/>
        <v>5.9289369066217468</v>
      </c>
      <c r="J83" s="20">
        <f>(J87*H87)/H83</f>
        <v>28.632020495343244</v>
      </c>
      <c r="K83" s="20">
        <f t="shared" si="27"/>
        <v>41.368960183194105</v>
      </c>
      <c r="L83" s="20">
        <f t="shared" si="23"/>
        <v>1.6975744302599083</v>
      </c>
      <c r="M83" s="19">
        <f>SUM(M84:M87)</f>
        <v>197421200</v>
      </c>
      <c r="N83" s="20">
        <f t="shared" si="24"/>
        <v>2.4527395481870506</v>
      </c>
      <c r="O83" s="19">
        <f>H83-M83</f>
        <v>279799400</v>
      </c>
      <c r="P83" s="19"/>
      <c r="Q83" s="19"/>
    </row>
    <row r="84" spans="1:17" s="5" customFormat="1" ht="48.75" customHeight="1" x14ac:dyDescent="0.2">
      <c r="A84" s="24"/>
      <c r="B84" s="23"/>
      <c r="C84" s="22"/>
      <c r="D84" s="21"/>
      <c r="E84" s="21"/>
      <c r="F84" s="31"/>
      <c r="G84" s="14" t="s">
        <v>92</v>
      </c>
      <c r="H84" s="13">
        <v>14892600</v>
      </c>
      <c r="I84" s="12">
        <f t="shared" si="21"/>
        <v>0.18502404501305061</v>
      </c>
      <c r="J84" s="12">
        <f t="shared" ref="J84:J86" si="28">K84</f>
        <v>39.283268200314247</v>
      </c>
      <c r="K84" s="12">
        <f t="shared" si="27"/>
        <v>39.283268200314247</v>
      </c>
      <c r="L84" s="12">
        <f t="shared" si="23"/>
        <v>7.268349183754684E-2</v>
      </c>
      <c r="M84" s="11">
        <v>5850300</v>
      </c>
      <c r="N84" s="12">
        <f t="shared" si="24"/>
        <v>7.2683491837546826E-2</v>
      </c>
      <c r="O84" s="11">
        <f t="shared" ref="O84:O86" si="29">H84-M84</f>
        <v>9042300</v>
      </c>
      <c r="P84" s="19"/>
      <c r="Q84" s="19"/>
    </row>
    <row r="85" spans="1:17" s="5" customFormat="1" ht="49.5" customHeight="1" x14ac:dyDescent="0.2">
      <c r="A85" s="24"/>
      <c r="B85" s="23"/>
      <c r="C85" s="22"/>
      <c r="D85" s="21"/>
      <c r="E85" s="21"/>
      <c r="F85" s="31"/>
      <c r="G85" s="14" t="s">
        <v>93</v>
      </c>
      <c r="H85" s="13">
        <v>248146700</v>
      </c>
      <c r="I85" s="12">
        <f t="shared" si="21"/>
        <v>3.0829476512254388</v>
      </c>
      <c r="J85" s="12">
        <f t="shared" si="28"/>
        <v>13.844512137376801</v>
      </c>
      <c r="K85" s="12">
        <f t="shared" si="27"/>
        <v>13.844512137376801</v>
      </c>
      <c r="L85" s="12">
        <f t="shared" si="23"/>
        <v>0.42681906176287887</v>
      </c>
      <c r="M85" s="11">
        <v>34354700</v>
      </c>
      <c r="N85" s="12">
        <f t="shared" si="24"/>
        <v>0.42681906176287893</v>
      </c>
      <c r="O85" s="11">
        <f t="shared" si="29"/>
        <v>213792000</v>
      </c>
      <c r="P85" s="19"/>
      <c r="Q85" s="19"/>
    </row>
    <row r="86" spans="1:17" s="5" customFormat="1" ht="50.25" customHeight="1" x14ac:dyDescent="0.2">
      <c r="A86" s="24"/>
      <c r="B86" s="23"/>
      <c r="C86" s="22"/>
      <c r="D86" s="21"/>
      <c r="E86" s="21"/>
      <c r="F86" s="31"/>
      <c r="G86" s="14" t="s">
        <v>94</v>
      </c>
      <c r="H86" s="13">
        <v>74922000</v>
      </c>
      <c r="I86" s="12">
        <f t="shared" si="21"/>
        <v>0.93082279121629397</v>
      </c>
      <c r="J86" s="12">
        <f t="shared" si="28"/>
        <v>27.466298283548223</v>
      </c>
      <c r="K86" s="12">
        <f t="shared" si="27"/>
        <v>27.466298283548223</v>
      </c>
      <c r="L86" s="12">
        <f t="shared" si="23"/>
        <v>0.25566256432671658</v>
      </c>
      <c r="M86" s="11">
        <v>20578300</v>
      </c>
      <c r="N86" s="12">
        <f t="shared" si="24"/>
        <v>0.25566256432671658</v>
      </c>
      <c r="O86" s="11">
        <f t="shared" si="29"/>
        <v>54343700</v>
      </c>
      <c r="P86" s="19"/>
      <c r="Q86" s="19"/>
    </row>
    <row r="87" spans="1:17" s="10" customFormat="1" ht="34.5" customHeight="1" x14ac:dyDescent="0.2">
      <c r="A87" s="18"/>
      <c r="B87" s="17"/>
      <c r="C87" s="16"/>
      <c r="D87" s="15"/>
      <c r="E87" s="15"/>
      <c r="F87" s="15"/>
      <c r="G87" s="14" t="s">
        <v>95</v>
      </c>
      <c r="H87" s="13">
        <v>139259300</v>
      </c>
      <c r="I87" s="12">
        <f t="shared" si="21"/>
        <v>1.7301424191669634</v>
      </c>
      <c r="J87" s="12">
        <f>K87</f>
        <v>98.117612252826206</v>
      </c>
      <c r="K87" s="12">
        <f t="shared" si="27"/>
        <v>98.117612252826206</v>
      </c>
      <c r="L87" s="12">
        <f t="shared" si="23"/>
        <v>1.6975744302599083</v>
      </c>
      <c r="M87" s="11">
        <v>136637900</v>
      </c>
      <c r="N87" s="12">
        <f t="shared" si="24"/>
        <v>1.6975744302599083</v>
      </c>
      <c r="O87" s="11">
        <f>H87-M87</f>
        <v>2621400</v>
      </c>
      <c r="P87" s="11"/>
      <c r="Q87" s="11"/>
    </row>
    <row r="88" spans="1:17" s="5" customFormat="1" ht="31.5" customHeight="1" x14ac:dyDescent="0.2">
      <c r="A88" s="24"/>
      <c r="B88" s="23"/>
      <c r="C88" s="22"/>
      <c r="D88" s="21"/>
      <c r="E88" s="31"/>
      <c r="F88" s="77" t="s">
        <v>96</v>
      </c>
      <c r="G88" s="78"/>
      <c r="H88" s="19">
        <f>SUM(H89:H90)</f>
        <v>151986000</v>
      </c>
      <c r="I88" s="20">
        <f t="shared" si="21"/>
        <v>1.8882575578041114</v>
      </c>
      <c r="J88" s="20">
        <f>(J90*H90)/H88</f>
        <v>0</v>
      </c>
      <c r="K88" s="20">
        <f t="shared" si="27"/>
        <v>2.5355624860184491</v>
      </c>
      <c r="L88" s="20">
        <f t="shared" si="23"/>
        <v>0</v>
      </c>
      <c r="M88" s="19">
        <f>SUM(M89)</f>
        <v>3853700</v>
      </c>
      <c r="N88" s="20">
        <f t="shared" si="24"/>
        <v>4.7877950275089183E-2</v>
      </c>
      <c r="O88" s="19">
        <f>SUM(O89)</f>
        <v>148132300</v>
      </c>
      <c r="P88" s="54"/>
      <c r="Q88" s="54"/>
    </row>
    <row r="89" spans="1:17" s="10" customFormat="1" ht="33.75" customHeight="1" x14ac:dyDescent="0.2">
      <c r="A89" s="18"/>
      <c r="B89" s="17"/>
      <c r="C89" s="16"/>
      <c r="D89" s="15"/>
      <c r="E89" s="15"/>
      <c r="F89" s="15"/>
      <c r="G89" s="14" t="s">
        <v>97</v>
      </c>
      <c r="H89" s="13">
        <v>151986000</v>
      </c>
      <c r="I89" s="12">
        <f t="shared" si="21"/>
        <v>1.8882575578041114</v>
      </c>
      <c r="J89" s="12">
        <f>K89</f>
        <v>2.5355624860184491</v>
      </c>
      <c r="K89" s="12">
        <f t="shared" si="27"/>
        <v>2.5355624860184491</v>
      </c>
      <c r="L89" s="12">
        <f t="shared" si="23"/>
        <v>4.7877950275089183E-2</v>
      </c>
      <c r="M89" s="11">
        <v>3853700</v>
      </c>
      <c r="N89" s="12">
        <f t="shared" si="24"/>
        <v>4.7877950275089183E-2</v>
      </c>
      <c r="O89" s="11">
        <f>H89-M89</f>
        <v>148132300</v>
      </c>
      <c r="P89" s="55"/>
      <c r="Q89" s="55"/>
    </row>
    <row r="90" spans="1:17" s="5" customFormat="1" ht="7.5" customHeight="1" x14ac:dyDescent="0.2">
      <c r="A90" s="24"/>
      <c r="B90" s="23"/>
      <c r="C90" s="22"/>
      <c r="D90" s="21"/>
      <c r="E90" s="74"/>
      <c r="F90" s="74"/>
      <c r="G90" s="75"/>
      <c r="H90" s="19"/>
      <c r="I90" s="20"/>
      <c r="J90" s="20"/>
      <c r="K90" s="20"/>
      <c r="L90" s="20"/>
      <c r="M90" s="19"/>
      <c r="N90" s="20"/>
      <c r="O90" s="19"/>
      <c r="P90" s="54"/>
      <c r="Q90" s="54"/>
    </row>
    <row r="91" spans="1:17" s="5" customFormat="1" ht="10.5" customHeight="1" x14ac:dyDescent="0.2">
      <c r="A91" s="24"/>
      <c r="B91" s="23"/>
      <c r="C91" s="22"/>
      <c r="D91" s="21"/>
      <c r="E91" s="74"/>
      <c r="F91" s="74"/>
      <c r="G91" s="75"/>
      <c r="H91" s="19"/>
      <c r="I91" s="20"/>
      <c r="J91" s="20"/>
      <c r="K91" s="20"/>
      <c r="L91" s="20"/>
      <c r="M91" s="19"/>
      <c r="N91" s="20"/>
      <c r="O91" s="19"/>
      <c r="P91" s="54"/>
      <c r="Q91" s="54"/>
    </row>
    <row r="92" spans="1:17" s="5" customFormat="1" ht="20.100000000000001" customHeight="1" x14ac:dyDescent="0.2">
      <c r="A92" s="101" t="s">
        <v>0</v>
      </c>
      <c r="B92" s="101"/>
      <c r="C92" s="101"/>
      <c r="D92" s="101"/>
      <c r="E92" s="101"/>
      <c r="F92" s="101"/>
      <c r="G92" s="101"/>
      <c r="H92" s="7">
        <f>H13+H48+H56+H73+H82</f>
        <v>8049007900</v>
      </c>
      <c r="I92" s="7">
        <f>I13+I48+I82+I88+I90+I91</f>
        <v>91.476981902328589</v>
      </c>
      <c r="J92" s="8">
        <f>(J13*H13+J48*H48+J82*H82+J88*H88+J90*H90+J91*H91)/H92</f>
        <v>51.518845873546724</v>
      </c>
      <c r="K92" s="9">
        <f>M92/H92*100</f>
        <v>50.580195367928518</v>
      </c>
      <c r="L92" s="8">
        <f>L13+L48+L82+L88+L90+L91</f>
        <v>51.518845873546724</v>
      </c>
      <c r="M92" s="7">
        <f>M13+M48+M73+M82+M56</f>
        <v>4071203921</v>
      </c>
      <c r="N92" s="8">
        <f>N13+N48+N82+N88+N90+N91</f>
        <v>45.372747105888664</v>
      </c>
      <c r="O92" s="7">
        <f>H92-M92</f>
        <v>3977803979</v>
      </c>
      <c r="P92" s="6"/>
      <c r="Q92" s="6"/>
    </row>
    <row r="94" spans="1:17" x14ac:dyDescent="0.3">
      <c r="M94" s="60" t="s">
        <v>114</v>
      </c>
    </row>
    <row r="95" spans="1:17" ht="6.75" customHeight="1" x14ac:dyDescent="0.3">
      <c r="M95" s="61"/>
    </row>
    <row r="96" spans="1:17" x14ac:dyDescent="0.3">
      <c r="L96" s="67" t="s">
        <v>105</v>
      </c>
      <c r="M96" s="62" t="s">
        <v>99</v>
      </c>
    </row>
    <row r="97" spans="13:13" x14ac:dyDescent="0.3">
      <c r="M97" s="63"/>
    </row>
    <row r="98" spans="13:13" x14ac:dyDescent="0.3">
      <c r="M98" s="64"/>
    </row>
    <row r="99" spans="13:13" x14ac:dyDescent="0.3">
      <c r="M99" s="64" t="s">
        <v>106</v>
      </c>
    </row>
    <row r="100" spans="13:13" x14ac:dyDescent="0.3">
      <c r="M100" s="62" t="s">
        <v>107</v>
      </c>
    </row>
  </sheetData>
  <mergeCells count="44">
    <mergeCell ref="E90:G90"/>
    <mergeCell ref="E91:G91"/>
    <mergeCell ref="A92:G92"/>
    <mergeCell ref="E73:G73"/>
    <mergeCell ref="F74:G74"/>
    <mergeCell ref="D81:G81"/>
    <mergeCell ref="E82:G82"/>
    <mergeCell ref="F83:G83"/>
    <mergeCell ref="F88:G88"/>
    <mergeCell ref="D72:G72"/>
    <mergeCell ref="F27:G27"/>
    <mergeCell ref="F29:G29"/>
    <mergeCell ref="F36:G36"/>
    <mergeCell ref="F38:G38"/>
    <mergeCell ref="F42:G42"/>
    <mergeCell ref="F47:G47"/>
    <mergeCell ref="E48:G48"/>
    <mergeCell ref="F49:G49"/>
    <mergeCell ref="E56:G56"/>
    <mergeCell ref="F57:G57"/>
    <mergeCell ref="F61:G61"/>
    <mergeCell ref="A10:C10"/>
    <mergeCell ref="D10:G10"/>
    <mergeCell ref="D12:G12"/>
    <mergeCell ref="E13:G13"/>
    <mergeCell ref="F14:G14"/>
    <mergeCell ref="F21:G21"/>
    <mergeCell ref="O7:O9"/>
    <mergeCell ref="P7:P9"/>
    <mergeCell ref="Q7:Q9"/>
    <mergeCell ref="J8:J9"/>
    <mergeCell ref="K8:K9"/>
    <mergeCell ref="L8:L9"/>
    <mergeCell ref="M8:N8"/>
    <mergeCell ref="A1:Q1"/>
    <mergeCell ref="A2:Q2"/>
    <mergeCell ref="A3:Q3"/>
    <mergeCell ref="A5:C5"/>
    <mergeCell ref="A7:C9"/>
    <mergeCell ref="D7:G9"/>
    <mergeCell ref="H7:H9"/>
    <mergeCell ref="I7:I9"/>
    <mergeCell ref="J7:K7"/>
    <mergeCell ref="L7:N7"/>
  </mergeCells>
  <pageMargins left="0.27559055118110237" right="0.23622047244094491" top="0.59055118110236227" bottom="0.59055118110236227" header="0.39370078740157483" footer="0.23622047244094491"/>
  <pageSetup paperSize="5" firstPageNumber="45" orientation="landscape" useFirstPageNumber="1" horizontalDpi="4294967293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17080-CD6A-4E45-B3AE-7A1BFCC7D8D5}">
  <sheetPr>
    <tabColor rgb="FF336600"/>
  </sheetPr>
  <dimension ref="A1:Q100"/>
  <sheetViews>
    <sheetView view="pageBreakPreview" zoomScaleNormal="100" zoomScaleSheetLayoutView="100" workbookViewId="0">
      <selection activeCell="K14" sqref="K14"/>
    </sheetView>
  </sheetViews>
  <sheetFormatPr defaultColWidth="9.140625" defaultRowHeight="16.5" x14ac:dyDescent="0.3"/>
  <cols>
    <col min="1" max="1" width="2.28515625" style="1" customWidth="1"/>
    <col min="2" max="3" width="3.140625" style="4" customWidth="1"/>
    <col min="4" max="6" width="2.5703125" style="1" customWidth="1"/>
    <col min="7" max="7" width="39.7109375" style="1" customWidth="1"/>
    <col min="8" max="8" width="13.42578125" style="1" customWidth="1"/>
    <col min="9" max="9" width="6.7109375" style="1" customWidth="1"/>
    <col min="10" max="10" width="7.85546875" style="2" customWidth="1"/>
    <col min="11" max="11" width="9" style="2" customWidth="1"/>
    <col min="12" max="12" width="7.7109375" style="2" customWidth="1"/>
    <col min="13" max="13" width="14.140625" style="3" customWidth="1"/>
    <col min="14" max="14" width="7" style="3" customWidth="1"/>
    <col min="15" max="15" width="15.140625" style="2" customWidth="1"/>
    <col min="16" max="16" width="13.85546875" style="2" customWidth="1"/>
    <col min="17" max="17" width="13" style="2" customWidth="1"/>
    <col min="18" max="260" width="9.140625" style="1"/>
    <col min="261" max="261" width="5.42578125" style="1" customWidth="1"/>
    <col min="262" max="262" width="53.42578125" style="1" customWidth="1"/>
    <col min="263" max="263" width="13.7109375" style="1" customWidth="1"/>
    <col min="264" max="264" width="8" style="1" customWidth="1"/>
    <col min="265" max="265" width="8.28515625" style="1" customWidth="1"/>
    <col min="266" max="266" width="14.140625" style="1" customWidth="1"/>
    <col min="267" max="267" width="10" style="1" customWidth="1"/>
    <col min="268" max="268" width="15.140625" style="1" customWidth="1"/>
    <col min="269" max="269" width="7.7109375" style="1" customWidth="1"/>
    <col min="270" max="270" width="11.85546875" style="1" customWidth="1"/>
    <col min="271" max="271" width="18.5703125" style="1" customWidth="1"/>
    <col min="272" max="272" width="10.42578125" style="1" customWidth="1"/>
    <col min="273" max="273" width="10.7109375" style="1" bestFit="1" customWidth="1"/>
    <col min="274" max="516" width="9.140625" style="1"/>
    <col min="517" max="517" width="5.42578125" style="1" customWidth="1"/>
    <col min="518" max="518" width="53.42578125" style="1" customWidth="1"/>
    <col min="519" max="519" width="13.7109375" style="1" customWidth="1"/>
    <col min="520" max="520" width="8" style="1" customWidth="1"/>
    <col min="521" max="521" width="8.28515625" style="1" customWidth="1"/>
    <col min="522" max="522" width="14.140625" style="1" customWidth="1"/>
    <col min="523" max="523" width="10" style="1" customWidth="1"/>
    <col min="524" max="524" width="15.140625" style="1" customWidth="1"/>
    <col min="525" max="525" width="7.7109375" style="1" customWidth="1"/>
    <col min="526" max="526" width="11.85546875" style="1" customWidth="1"/>
    <col min="527" max="527" width="18.5703125" style="1" customWidth="1"/>
    <col min="528" max="528" width="10.42578125" style="1" customWidth="1"/>
    <col min="529" max="529" width="10.7109375" style="1" bestFit="1" customWidth="1"/>
    <col min="530" max="772" width="9.140625" style="1"/>
    <col min="773" max="773" width="5.42578125" style="1" customWidth="1"/>
    <col min="774" max="774" width="53.42578125" style="1" customWidth="1"/>
    <col min="775" max="775" width="13.7109375" style="1" customWidth="1"/>
    <col min="776" max="776" width="8" style="1" customWidth="1"/>
    <col min="777" max="777" width="8.28515625" style="1" customWidth="1"/>
    <col min="778" max="778" width="14.140625" style="1" customWidth="1"/>
    <col min="779" max="779" width="10" style="1" customWidth="1"/>
    <col min="780" max="780" width="15.140625" style="1" customWidth="1"/>
    <col min="781" max="781" width="7.7109375" style="1" customWidth="1"/>
    <col min="782" max="782" width="11.85546875" style="1" customWidth="1"/>
    <col min="783" max="783" width="18.5703125" style="1" customWidth="1"/>
    <col min="784" max="784" width="10.42578125" style="1" customWidth="1"/>
    <col min="785" max="785" width="10.7109375" style="1" bestFit="1" customWidth="1"/>
    <col min="786" max="1028" width="9.140625" style="1"/>
    <col min="1029" max="1029" width="5.42578125" style="1" customWidth="1"/>
    <col min="1030" max="1030" width="53.42578125" style="1" customWidth="1"/>
    <col min="1031" max="1031" width="13.7109375" style="1" customWidth="1"/>
    <col min="1032" max="1032" width="8" style="1" customWidth="1"/>
    <col min="1033" max="1033" width="8.28515625" style="1" customWidth="1"/>
    <col min="1034" max="1034" width="14.140625" style="1" customWidth="1"/>
    <col min="1035" max="1035" width="10" style="1" customWidth="1"/>
    <col min="1036" max="1036" width="15.140625" style="1" customWidth="1"/>
    <col min="1037" max="1037" width="7.7109375" style="1" customWidth="1"/>
    <col min="1038" max="1038" width="11.85546875" style="1" customWidth="1"/>
    <col min="1039" max="1039" width="18.5703125" style="1" customWidth="1"/>
    <col min="1040" max="1040" width="10.42578125" style="1" customWidth="1"/>
    <col min="1041" max="1041" width="10.7109375" style="1" bestFit="1" customWidth="1"/>
    <col min="1042" max="1284" width="9.140625" style="1"/>
    <col min="1285" max="1285" width="5.42578125" style="1" customWidth="1"/>
    <col min="1286" max="1286" width="53.42578125" style="1" customWidth="1"/>
    <col min="1287" max="1287" width="13.7109375" style="1" customWidth="1"/>
    <col min="1288" max="1288" width="8" style="1" customWidth="1"/>
    <col min="1289" max="1289" width="8.28515625" style="1" customWidth="1"/>
    <col min="1290" max="1290" width="14.140625" style="1" customWidth="1"/>
    <col min="1291" max="1291" width="10" style="1" customWidth="1"/>
    <col min="1292" max="1292" width="15.140625" style="1" customWidth="1"/>
    <col min="1293" max="1293" width="7.7109375" style="1" customWidth="1"/>
    <col min="1294" max="1294" width="11.85546875" style="1" customWidth="1"/>
    <col min="1295" max="1295" width="18.5703125" style="1" customWidth="1"/>
    <col min="1296" max="1296" width="10.42578125" style="1" customWidth="1"/>
    <col min="1297" max="1297" width="10.7109375" style="1" bestFit="1" customWidth="1"/>
    <col min="1298" max="1540" width="9.140625" style="1"/>
    <col min="1541" max="1541" width="5.42578125" style="1" customWidth="1"/>
    <col min="1542" max="1542" width="53.42578125" style="1" customWidth="1"/>
    <col min="1543" max="1543" width="13.7109375" style="1" customWidth="1"/>
    <col min="1544" max="1544" width="8" style="1" customWidth="1"/>
    <col min="1545" max="1545" width="8.28515625" style="1" customWidth="1"/>
    <col min="1546" max="1546" width="14.140625" style="1" customWidth="1"/>
    <col min="1547" max="1547" width="10" style="1" customWidth="1"/>
    <col min="1548" max="1548" width="15.140625" style="1" customWidth="1"/>
    <col min="1549" max="1549" width="7.7109375" style="1" customWidth="1"/>
    <col min="1550" max="1550" width="11.85546875" style="1" customWidth="1"/>
    <col min="1551" max="1551" width="18.5703125" style="1" customWidth="1"/>
    <col min="1552" max="1552" width="10.42578125" style="1" customWidth="1"/>
    <col min="1553" max="1553" width="10.7109375" style="1" bestFit="1" customWidth="1"/>
    <col min="1554" max="1796" width="9.140625" style="1"/>
    <col min="1797" max="1797" width="5.42578125" style="1" customWidth="1"/>
    <col min="1798" max="1798" width="53.42578125" style="1" customWidth="1"/>
    <col min="1799" max="1799" width="13.7109375" style="1" customWidth="1"/>
    <col min="1800" max="1800" width="8" style="1" customWidth="1"/>
    <col min="1801" max="1801" width="8.28515625" style="1" customWidth="1"/>
    <col min="1802" max="1802" width="14.140625" style="1" customWidth="1"/>
    <col min="1803" max="1803" width="10" style="1" customWidth="1"/>
    <col min="1804" max="1804" width="15.140625" style="1" customWidth="1"/>
    <col min="1805" max="1805" width="7.7109375" style="1" customWidth="1"/>
    <col min="1806" max="1806" width="11.85546875" style="1" customWidth="1"/>
    <col min="1807" max="1807" width="18.5703125" style="1" customWidth="1"/>
    <col min="1808" max="1808" width="10.42578125" style="1" customWidth="1"/>
    <col min="1809" max="1809" width="10.7109375" style="1" bestFit="1" customWidth="1"/>
    <col min="1810" max="2052" width="9.140625" style="1"/>
    <col min="2053" max="2053" width="5.42578125" style="1" customWidth="1"/>
    <col min="2054" max="2054" width="53.42578125" style="1" customWidth="1"/>
    <col min="2055" max="2055" width="13.7109375" style="1" customWidth="1"/>
    <col min="2056" max="2056" width="8" style="1" customWidth="1"/>
    <col min="2057" max="2057" width="8.28515625" style="1" customWidth="1"/>
    <col min="2058" max="2058" width="14.140625" style="1" customWidth="1"/>
    <col min="2059" max="2059" width="10" style="1" customWidth="1"/>
    <col min="2060" max="2060" width="15.140625" style="1" customWidth="1"/>
    <col min="2061" max="2061" width="7.7109375" style="1" customWidth="1"/>
    <col min="2062" max="2062" width="11.85546875" style="1" customWidth="1"/>
    <col min="2063" max="2063" width="18.5703125" style="1" customWidth="1"/>
    <col min="2064" max="2064" width="10.42578125" style="1" customWidth="1"/>
    <col min="2065" max="2065" width="10.7109375" style="1" bestFit="1" customWidth="1"/>
    <col min="2066" max="2308" width="9.140625" style="1"/>
    <col min="2309" max="2309" width="5.42578125" style="1" customWidth="1"/>
    <col min="2310" max="2310" width="53.42578125" style="1" customWidth="1"/>
    <col min="2311" max="2311" width="13.7109375" style="1" customWidth="1"/>
    <col min="2312" max="2312" width="8" style="1" customWidth="1"/>
    <col min="2313" max="2313" width="8.28515625" style="1" customWidth="1"/>
    <col min="2314" max="2314" width="14.140625" style="1" customWidth="1"/>
    <col min="2315" max="2315" width="10" style="1" customWidth="1"/>
    <col min="2316" max="2316" width="15.140625" style="1" customWidth="1"/>
    <col min="2317" max="2317" width="7.7109375" style="1" customWidth="1"/>
    <col min="2318" max="2318" width="11.85546875" style="1" customWidth="1"/>
    <col min="2319" max="2319" width="18.5703125" style="1" customWidth="1"/>
    <col min="2320" max="2320" width="10.42578125" style="1" customWidth="1"/>
    <col min="2321" max="2321" width="10.7109375" style="1" bestFit="1" customWidth="1"/>
    <col min="2322" max="2564" width="9.140625" style="1"/>
    <col min="2565" max="2565" width="5.42578125" style="1" customWidth="1"/>
    <col min="2566" max="2566" width="53.42578125" style="1" customWidth="1"/>
    <col min="2567" max="2567" width="13.7109375" style="1" customWidth="1"/>
    <col min="2568" max="2568" width="8" style="1" customWidth="1"/>
    <col min="2569" max="2569" width="8.28515625" style="1" customWidth="1"/>
    <col min="2570" max="2570" width="14.140625" style="1" customWidth="1"/>
    <col min="2571" max="2571" width="10" style="1" customWidth="1"/>
    <col min="2572" max="2572" width="15.140625" style="1" customWidth="1"/>
    <col min="2573" max="2573" width="7.7109375" style="1" customWidth="1"/>
    <col min="2574" max="2574" width="11.85546875" style="1" customWidth="1"/>
    <col min="2575" max="2575" width="18.5703125" style="1" customWidth="1"/>
    <col min="2576" max="2576" width="10.42578125" style="1" customWidth="1"/>
    <col min="2577" max="2577" width="10.7109375" style="1" bestFit="1" customWidth="1"/>
    <col min="2578" max="2820" width="9.140625" style="1"/>
    <col min="2821" max="2821" width="5.42578125" style="1" customWidth="1"/>
    <col min="2822" max="2822" width="53.42578125" style="1" customWidth="1"/>
    <col min="2823" max="2823" width="13.7109375" style="1" customWidth="1"/>
    <col min="2824" max="2824" width="8" style="1" customWidth="1"/>
    <col min="2825" max="2825" width="8.28515625" style="1" customWidth="1"/>
    <col min="2826" max="2826" width="14.140625" style="1" customWidth="1"/>
    <col min="2827" max="2827" width="10" style="1" customWidth="1"/>
    <col min="2828" max="2828" width="15.140625" style="1" customWidth="1"/>
    <col min="2829" max="2829" width="7.7109375" style="1" customWidth="1"/>
    <col min="2830" max="2830" width="11.85546875" style="1" customWidth="1"/>
    <col min="2831" max="2831" width="18.5703125" style="1" customWidth="1"/>
    <col min="2832" max="2832" width="10.42578125" style="1" customWidth="1"/>
    <col min="2833" max="2833" width="10.7109375" style="1" bestFit="1" customWidth="1"/>
    <col min="2834" max="3076" width="9.140625" style="1"/>
    <col min="3077" max="3077" width="5.42578125" style="1" customWidth="1"/>
    <col min="3078" max="3078" width="53.42578125" style="1" customWidth="1"/>
    <col min="3079" max="3079" width="13.7109375" style="1" customWidth="1"/>
    <col min="3080" max="3080" width="8" style="1" customWidth="1"/>
    <col min="3081" max="3081" width="8.28515625" style="1" customWidth="1"/>
    <col min="3082" max="3082" width="14.140625" style="1" customWidth="1"/>
    <col min="3083" max="3083" width="10" style="1" customWidth="1"/>
    <col min="3084" max="3084" width="15.140625" style="1" customWidth="1"/>
    <col min="3085" max="3085" width="7.7109375" style="1" customWidth="1"/>
    <col min="3086" max="3086" width="11.85546875" style="1" customWidth="1"/>
    <col min="3087" max="3087" width="18.5703125" style="1" customWidth="1"/>
    <col min="3088" max="3088" width="10.42578125" style="1" customWidth="1"/>
    <col min="3089" max="3089" width="10.7109375" style="1" bestFit="1" customWidth="1"/>
    <col min="3090" max="3332" width="9.140625" style="1"/>
    <col min="3333" max="3333" width="5.42578125" style="1" customWidth="1"/>
    <col min="3334" max="3334" width="53.42578125" style="1" customWidth="1"/>
    <col min="3335" max="3335" width="13.7109375" style="1" customWidth="1"/>
    <col min="3336" max="3336" width="8" style="1" customWidth="1"/>
    <col min="3337" max="3337" width="8.28515625" style="1" customWidth="1"/>
    <col min="3338" max="3338" width="14.140625" style="1" customWidth="1"/>
    <col min="3339" max="3339" width="10" style="1" customWidth="1"/>
    <col min="3340" max="3340" width="15.140625" style="1" customWidth="1"/>
    <col min="3341" max="3341" width="7.7109375" style="1" customWidth="1"/>
    <col min="3342" max="3342" width="11.85546875" style="1" customWidth="1"/>
    <col min="3343" max="3343" width="18.5703125" style="1" customWidth="1"/>
    <col min="3344" max="3344" width="10.42578125" style="1" customWidth="1"/>
    <col min="3345" max="3345" width="10.7109375" style="1" bestFit="1" customWidth="1"/>
    <col min="3346" max="3588" width="9.140625" style="1"/>
    <col min="3589" max="3589" width="5.42578125" style="1" customWidth="1"/>
    <col min="3590" max="3590" width="53.42578125" style="1" customWidth="1"/>
    <col min="3591" max="3591" width="13.7109375" style="1" customWidth="1"/>
    <col min="3592" max="3592" width="8" style="1" customWidth="1"/>
    <col min="3593" max="3593" width="8.28515625" style="1" customWidth="1"/>
    <col min="3594" max="3594" width="14.140625" style="1" customWidth="1"/>
    <col min="3595" max="3595" width="10" style="1" customWidth="1"/>
    <col min="3596" max="3596" width="15.140625" style="1" customWidth="1"/>
    <col min="3597" max="3597" width="7.7109375" style="1" customWidth="1"/>
    <col min="3598" max="3598" width="11.85546875" style="1" customWidth="1"/>
    <col min="3599" max="3599" width="18.5703125" style="1" customWidth="1"/>
    <col min="3600" max="3600" width="10.42578125" style="1" customWidth="1"/>
    <col min="3601" max="3601" width="10.7109375" style="1" bestFit="1" customWidth="1"/>
    <col min="3602" max="3844" width="9.140625" style="1"/>
    <col min="3845" max="3845" width="5.42578125" style="1" customWidth="1"/>
    <col min="3846" max="3846" width="53.42578125" style="1" customWidth="1"/>
    <col min="3847" max="3847" width="13.7109375" style="1" customWidth="1"/>
    <col min="3848" max="3848" width="8" style="1" customWidth="1"/>
    <col min="3849" max="3849" width="8.28515625" style="1" customWidth="1"/>
    <col min="3850" max="3850" width="14.140625" style="1" customWidth="1"/>
    <col min="3851" max="3851" width="10" style="1" customWidth="1"/>
    <col min="3852" max="3852" width="15.140625" style="1" customWidth="1"/>
    <col min="3853" max="3853" width="7.7109375" style="1" customWidth="1"/>
    <col min="3854" max="3854" width="11.85546875" style="1" customWidth="1"/>
    <col min="3855" max="3855" width="18.5703125" style="1" customWidth="1"/>
    <col min="3856" max="3856" width="10.42578125" style="1" customWidth="1"/>
    <col min="3857" max="3857" width="10.7109375" style="1" bestFit="1" customWidth="1"/>
    <col min="3858" max="4100" width="9.140625" style="1"/>
    <col min="4101" max="4101" width="5.42578125" style="1" customWidth="1"/>
    <col min="4102" max="4102" width="53.42578125" style="1" customWidth="1"/>
    <col min="4103" max="4103" width="13.7109375" style="1" customWidth="1"/>
    <col min="4104" max="4104" width="8" style="1" customWidth="1"/>
    <col min="4105" max="4105" width="8.28515625" style="1" customWidth="1"/>
    <col min="4106" max="4106" width="14.140625" style="1" customWidth="1"/>
    <col min="4107" max="4107" width="10" style="1" customWidth="1"/>
    <col min="4108" max="4108" width="15.140625" style="1" customWidth="1"/>
    <col min="4109" max="4109" width="7.7109375" style="1" customWidth="1"/>
    <col min="4110" max="4110" width="11.85546875" style="1" customWidth="1"/>
    <col min="4111" max="4111" width="18.5703125" style="1" customWidth="1"/>
    <col min="4112" max="4112" width="10.42578125" style="1" customWidth="1"/>
    <col min="4113" max="4113" width="10.7109375" style="1" bestFit="1" customWidth="1"/>
    <col min="4114" max="4356" width="9.140625" style="1"/>
    <col min="4357" max="4357" width="5.42578125" style="1" customWidth="1"/>
    <col min="4358" max="4358" width="53.42578125" style="1" customWidth="1"/>
    <col min="4359" max="4359" width="13.7109375" style="1" customWidth="1"/>
    <col min="4360" max="4360" width="8" style="1" customWidth="1"/>
    <col min="4361" max="4361" width="8.28515625" style="1" customWidth="1"/>
    <col min="4362" max="4362" width="14.140625" style="1" customWidth="1"/>
    <col min="4363" max="4363" width="10" style="1" customWidth="1"/>
    <col min="4364" max="4364" width="15.140625" style="1" customWidth="1"/>
    <col min="4365" max="4365" width="7.7109375" style="1" customWidth="1"/>
    <col min="4366" max="4366" width="11.85546875" style="1" customWidth="1"/>
    <col min="4367" max="4367" width="18.5703125" style="1" customWidth="1"/>
    <col min="4368" max="4368" width="10.42578125" style="1" customWidth="1"/>
    <col min="4369" max="4369" width="10.7109375" style="1" bestFit="1" customWidth="1"/>
    <col min="4370" max="4612" width="9.140625" style="1"/>
    <col min="4613" max="4613" width="5.42578125" style="1" customWidth="1"/>
    <col min="4614" max="4614" width="53.42578125" style="1" customWidth="1"/>
    <col min="4615" max="4615" width="13.7109375" style="1" customWidth="1"/>
    <col min="4616" max="4616" width="8" style="1" customWidth="1"/>
    <col min="4617" max="4617" width="8.28515625" style="1" customWidth="1"/>
    <col min="4618" max="4618" width="14.140625" style="1" customWidth="1"/>
    <col min="4619" max="4619" width="10" style="1" customWidth="1"/>
    <col min="4620" max="4620" width="15.140625" style="1" customWidth="1"/>
    <col min="4621" max="4621" width="7.7109375" style="1" customWidth="1"/>
    <col min="4622" max="4622" width="11.85546875" style="1" customWidth="1"/>
    <col min="4623" max="4623" width="18.5703125" style="1" customWidth="1"/>
    <col min="4624" max="4624" width="10.42578125" style="1" customWidth="1"/>
    <col min="4625" max="4625" width="10.7109375" style="1" bestFit="1" customWidth="1"/>
    <col min="4626" max="4868" width="9.140625" style="1"/>
    <col min="4869" max="4869" width="5.42578125" style="1" customWidth="1"/>
    <col min="4870" max="4870" width="53.42578125" style="1" customWidth="1"/>
    <col min="4871" max="4871" width="13.7109375" style="1" customWidth="1"/>
    <col min="4872" max="4872" width="8" style="1" customWidth="1"/>
    <col min="4873" max="4873" width="8.28515625" style="1" customWidth="1"/>
    <col min="4874" max="4874" width="14.140625" style="1" customWidth="1"/>
    <col min="4875" max="4875" width="10" style="1" customWidth="1"/>
    <col min="4876" max="4876" width="15.140625" style="1" customWidth="1"/>
    <col min="4877" max="4877" width="7.7109375" style="1" customWidth="1"/>
    <col min="4878" max="4878" width="11.85546875" style="1" customWidth="1"/>
    <col min="4879" max="4879" width="18.5703125" style="1" customWidth="1"/>
    <col min="4880" max="4880" width="10.42578125" style="1" customWidth="1"/>
    <col min="4881" max="4881" width="10.7109375" style="1" bestFit="1" customWidth="1"/>
    <col min="4882" max="5124" width="9.140625" style="1"/>
    <col min="5125" max="5125" width="5.42578125" style="1" customWidth="1"/>
    <col min="5126" max="5126" width="53.42578125" style="1" customWidth="1"/>
    <col min="5127" max="5127" width="13.7109375" style="1" customWidth="1"/>
    <col min="5128" max="5128" width="8" style="1" customWidth="1"/>
    <col min="5129" max="5129" width="8.28515625" style="1" customWidth="1"/>
    <col min="5130" max="5130" width="14.140625" style="1" customWidth="1"/>
    <col min="5131" max="5131" width="10" style="1" customWidth="1"/>
    <col min="5132" max="5132" width="15.140625" style="1" customWidth="1"/>
    <col min="5133" max="5133" width="7.7109375" style="1" customWidth="1"/>
    <col min="5134" max="5134" width="11.85546875" style="1" customWidth="1"/>
    <col min="5135" max="5135" width="18.5703125" style="1" customWidth="1"/>
    <col min="5136" max="5136" width="10.42578125" style="1" customWidth="1"/>
    <col min="5137" max="5137" width="10.7109375" style="1" bestFit="1" customWidth="1"/>
    <col min="5138" max="5380" width="9.140625" style="1"/>
    <col min="5381" max="5381" width="5.42578125" style="1" customWidth="1"/>
    <col min="5382" max="5382" width="53.42578125" style="1" customWidth="1"/>
    <col min="5383" max="5383" width="13.7109375" style="1" customWidth="1"/>
    <col min="5384" max="5384" width="8" style="1" customWidth="1"/>
    <col min="5385" max="5385" width="8.28515625" style="1" customWidth="1"/>
    <col min="5386" max="5386" width="14.140625" style="1" customWidth="1"/>
    <col min="5387" max="5387" width="10" style="1" customWidth="1"/>
    <col min="5388" max="5388" width="15.140625" style="1" customWidth="1"/>
    <col min="5389" max="5389" width="7.7109375" style="1" customWidth="1"/>
    <col min="5390" max="5390" width="11.85546875" style="1" customWidth="1"/>
    <col min="5391" max="5391" width="18.5703125" style="1" customWidth="1"/>
    <col min="5392" max="5392" width="10.42578125" style="1" customWidth="1"/>
    <col min="5393" max="5393" width="10.7109375" style="1" bestFit="1" customWidth="1"/>
    <col min="5394" max="5636" width="9.140625" style="1"/>
    <col min="5637" max="5637" width="5.42578125" style="1" customWidth="1"/>
    <col min="5638" max="5638" width="53.42578125" style="1" customWidth="1"/>
    <col min="5639" max="5639" width="13.7109375" style="1" customWidth="1"/>
    <col min="5640" max="5640" width="8" style="1" customWidth="1"/>
    <col min="5641" max="5641" width="8.28515625" style="1" customWidth="1"/>
    <col min="5642" max="5642" width="14.140625" style="1" customWidth="1"/>
    <col min="5643" max="5643" width="10" style="1" customWidth="1"/>
    <col min="5644" max="5644" width="15.140625" style="1" customWidth="1"/>
    <col min="5645" max="5645" width="7.7109375" style="1" customWidth="1"/>
    <col min="5646" max="5646" width="11.85546875" style="1" customWidth="1"/>
    <col min="5647" max="5647" width="18.5703125" style="1" customWidth="1"/>
    <col min="5648" max="5648" width="10.42578125" style="1" customWidth="1"/>
    <col min="5649" max="5649" width="10.7109375" style="1" bestFit="1" customWidth="1"/>
    <col min="5650" max="5892" width="9.140625" style="1"/>
    <col min="5893" max="5893" width="5.42578125" style="1" customWidth="1"/>
    <col min="5894" max="5894" width="53.42578125" style="1" customWidth="1"/>
    <col min="5895" max="5895" width="13.7109375" style="1" customWidth="1"/>
    <col min="5896" max="5896" width="8" style="1" customWidth="1"/>
    <col min="5897" max="5897" width="8.28515625" style="1" customWidth="1"/>
    <col min="5898" max="5898" width="14.140625" style="1" customWidth="1"/>
    <col min="5899" max="5899" width="10" style="1" customWidth="1"/>
    <col min="5900" max="5900" width="15.140625" style="1" customWidth="1"/>
    <col min="5901" max="5901" width="7.7109375" style="1" customWidth="1"/>
    <col min="5902" max="5902" width="11.85546875" style="1" customWidth="1"/>
    <col min="5903" max="5903" width="18.5703125" style="1" customWidth="1"/>
    <col min="5904" max="5904" width="10.42578125" style="1" customWidth="1"/>
    <col min="5905" max="5905" width="10.7109375" style="1" bestFit="1" customWidth="1"/>
    <col min="5906" max="6148" width="9.140625" style="1"/>
    <col min="6149" max="6149" width="5.42578125" style="1" customWidth="1"/>
    <col min="6150" max="6150" width="53.42578125" style="1" customWidth="1"/>
    <col min="6151" max="6151" width="13.7109375" style="1" customWidth="1"/>
    <col min="6152" max="6152" width="8" style="1" customWidth="1"/>
    <col min="6153" max="6153" width="8.28515625" style="1" customWidth="1"/>
    <col min="6154" max="6154" width="14.140625" style="1" customWidth="1"/>
    <col min="6155" max="6155" width="10" style="1" customWidth="1"/>
    <col min="6156" max="6156" width="15.140625" style="1" customWidth="1"/>
    <col min="6157" max="6157" width="7.7109375" style="1" customWidth="1"/>
    <col min="6158" max="6158" width="11.85546875" style="1" customWidth="1"/>
    <col min="6159" max="6159" width="18.5703125" style="1" customWidth="1"/>
    <col min="6160" max="6160" width="10.42578125" style="1" customWidth="1"/>
    <col min="6161" max="6161" width="10.7109375" style="1" bestFit="1" customWidth="1"/>
    <col min="6162" max="6404" width="9.140625" style="1"/>
    <col min="6405" max="6405" width="5.42578125" style="1" customWidth="1"/>
    <col min="6406" max="6406" width="53.42578125" style="1" customWidth="1"/>
    <col min="6407" max="6407" width="13.7109375" style="1" customWidth="1"/>
    <col min="6408" max="6408" width="8" style="1" customWidth="1"/>
    <col min="6409" max="6409" width="8.28515625" style="1" customWidth="1"/>
    <col min="6410" max="6410" width="14.140625" style="1" customWidth="1"/>
    <col min="6411" max="6411" width="10" style="1" customWidth="1"/>
    <col min="6412" max="6412" width="15.140625" style="1" customWidth="1"/>
    <col min="6413" max="6413" width="7.7109375" style="1" customWidth="1"/>
    <col min="6414" max="6414" width="11.85546875" style="1" customWidth="1"/>
    <col min="6415" max="6415" width="18.5703125" style="1" customWidth="1"/>
    <col min="6416" max="6416" width="10.42578125" style="1" customWidth="1"/>
    <col min="6417" max="6417" width="10.7109375" style="1" bestFit="1" customWidth="1"/>
    <col min="6418" max="6660" width="9.140625" style="1"/>
    <col min="6661" max="6661" width="5.42578125" style="1" customWidth="1"/>
    <col min="6662" max="6662" width="53.42578125" style="1" customWidth="1"/>
    <col min="6663" max="6663" width="13.7109375" style="1" customWidth="1"/>
    <col min="6664" max="6664" width="8" style="1" customWidth="1"/>
    <col min="6665" max="6665" width="8.28515625" style="1" customWidth="1"/>
    <col min="6666" max="6666" width="14.140625" style="1" customWidth="1"/>
    <col min="6667" max="6667" width="10" style="1" customWidth="1"/>
    <col min="6668" max="6668" width="15.140625" style="1" customWidth="1"/>
    <col min="6669" max="6669" width="7.7109375" style="1" customWidth="1"/>
    <col min="6670" max="6670" width="11.85546875" style="1" customWidth="1"/>
    <col min="6671" max="6671" width="18.5703125" style="1" customWidth="1"/>
    <col min="6672" max="6672" width="10.42578125" style="1" customWidth="1"/>
    <col min="6673" max="6673" width="10.7109375" style="1" bestFit="1" customWidth="1"/>
    <col min="6674" max="6916" width="9.140625" style="1"/>
    <col min="6917" max="6917" width="5.42578125" style="1" customWidth="1"/>
    <col min="6918" max="6918" width="53.42578125" style="1" customWidth="1"/>
    <col min="6919" max="6919" width="13.7109375" style="1" customWidth="1"/>
    <col min="6920" max="6920" width="8" style="1" customWidth="1"/>
    <col min="6921" max="6921" width="8.28515625" style="1" customWidth="1"/>
    <col min="6922" max="6922" width="14.140625" style="1" customWidth="1"/>
    <col min="6923" max="6923" width="10" style="1" customWidth="1"/>
    <col min="6924" max="6924" width="15.140625" style="1" customWidth="1"/>
    <col min="6925" max="6925" width="7.7109375" style="1" customWidth="1"/>
    <col min="6926" max="6926" width="11.85546875" style="1" customWidth="1"/>
    <col min="6927" max="6927" width="18.5703125" style="1" customWidth="1"/>
    <col min="6928" max="6928" width="10.42578125" style="1" customWidth="1"/>
    <col min="6929" max="6929" width="10.7109375" style="1" bestFit="1" customWidth="1"/>
    <col min="6930" max="7172" width="9.140625" style="1"/>
    <col min="7173" max="7173" width="5.42578125" style="1" customWidth="1"/>
    <col min="7174" max="7174" width="53.42578125" style="1" customWidth="1"/>
    <col min="7175" max="7175" width="13.7109375" style="1" customWidth="1"/>
    <col min="7176" max="7176" width="8" style="1" customWidth="1"/>
    <col min="7177" max="7177" width="8.28515625" style="1" customWidth="1"/>
    <col min="7178" max="7178" width="14.140625" style="1" customWidth="1"/>
    <col min="7179" max="7179" width="10" style="1" customWidth="1"/>
    <col min="7180" max="7180" width="15.140625" style="1" customWidth="1"/>
    <col min="7181" max="7181" width="7.7109375" style="1" customWidth="1"/>
    <col min="7182" max="7182" width="11.85546875" style="1" customWidth="1"/>
    <col min="7183" max="7183" width="18.5703125" style="1" customWidth="1"/>
    <col min="7184" max="7184" width="10.42578125" style="1" customWidth="1"/>
    <col min="7185" max="7185" width="10.7109375" style="1" bestFit="1" customWidth="1"/>
    <col min="7186" max="7428" width="9.140625" style="1"/>
    <col min="7429" max="7429" width="5.42578125" style="1" customWidth="1"/>
    <col min="7430" max="7430" width="53.42578125" style="1" customWidth="1"/>
    <col min="7431" max="7431" width="13.7109375" style="1" customWidth="1"/>
    <col min="7432" max="7432" width="8" style="1" customWidth="1"/>
    <col min="7433" max="7433" width="8.28515625" style="1" customWidth="1"/>
    <col min="7434" max="7434" width="14.140625" style="1" customWidth="1"/>
    <col min="7435" max="7435" width="10" style="1" customWidth="1"/>
    <col min="7436" max="7436" width="15.140625" style="1" customWidth="1"/>
    <col min="7437" max="7437" width="7.7109375" style="1" customWidth="1"/>
    <col min="7438" max="7438" width="11.85546875" style="1" customWidth="1"/>
    <col min="7439" max="7439" width="18.5703125" style="1" customWidth="1"/>
    <col min="7440" max="7440" width="10.42578125" style="1" customWidth="1"/>
    <col min="7441" max="7441" width="10.7109375" style="1" bestFit="1" customWidth="1"/>
    <col min="7442" max="7684" width="9.140625" style="1"/>
    <col min="7685" max="7685" width="5.42578125" style="1" customWidth="1"/>
    <col min="7686" max="7686" width="53.42578125" style="1" customWidth="1"/>
    <col min="7687" max="7687" width="13.7109375" style="1" customWidth="1"/>
    <col min="7688" max="7688" width="8" style="1" customWidth="1"/>
    <col min="7689" max="7689" width="8.28515625" style="1" customWidth="1"/>
    <col min="7690" max="7690" width="14.140625" style="1" customWidth="1"/>
    <col min="7691" max="7691" width="10" style="1" customWidth="1"/>
    <col min="7692" max="7692" width="15.140625" style="1" customWidth="1"/>
    <col min="7693" max="7693" width="7.7109375" style="1" customWidth="1"/>
    <col min="7694" max="7694" width="11.85546875" style="1" customWidth="1"/>
    <col min="7695" max="7695" width="18.5703125" style="1" customWidth="1"/>
    <col min="7696" max="7696" width="10.42578125" style="1" customWidth="1"/>
    <col min="7697" max="7697" width="10.7109375" style="1" bestFit="1" customWidth="1"/>
    <col min="7698" max="7940" width="9.140625" style="1"/>
    <col min="7941" max="7941" width="5.42578125" style="1" customWidth="1"/>
    <col min="7942" max="7942" width="53.42578125" style="1" customWidth="1"/>
    <col min="7943" max="7943" width="13.7109375" style="1" customWidth="1"/>
    <col min="7944" max="7944" width="8" style="1" customWidth="1"/>
    <col min="7945" max="7945" width="8.28515625" style="1" customWidth="1"/>
    <col min="7946" max="7946" width="14.140625" style="1" customWidth="1"/>
    <col min="7947" max="7947" width="10" style="1" customWidth="1"/>
    <col min="7948" max="7948" width="15.140625" style="1" customWidth="1"/>
    <col min="7949" max="7949" width="7.7109375" style="1" customWidth="1"/>
    <col min="7950" max="7950" width="11.85546875" style="1" customWidth="1"/>
    <col min="7951" max="7951" width="18.5703125" style="1" customWidth="1"/>
    <col min="7952" max="7952" width="10.42578125" style="1" customWidth="1"/>
    <col min="7953" max="7953" width="10.7109375" style="1" bestFit="1" customWidth="1"/>
    <col min="7954" max="8196" width="9.140625" style="1"/>
    <col min="8197" max="8197" width="5.42578125" style="1" customWidth="1"/>
    <col min="8198" max="8198" width="53.42578125" style="1" customWidth="1"/>
    <col min="8199" max="8199" width="13.7109375" style="1" customWidth="1"/>
    <col min="8200" max="8200" width="8" style="1" customWidth="1"/>
    <col min="8201" max="8201" width="8.28515625" style="1" customWidth="1"/>
    <col min="8202" max="8202" width="14.140625" style="1" customWidth="1"/>
    <col min="8203" max="8203" width="10" style="1" customWidth="1"/>
    <col min="8204" max="8204" width="15.140625" style="1" customWidth="1"/>
    <col min="8205" max="8205" width="7.7109375" style="1" customWidth="1"/>
    <col min="8206" max="8206" width="11.85546875" style="1" customWidth="1"/>
    <col min="8207" max="8207" width="18.5703125" style="1" customWidth="1"/>
    <col min="8208" max="8208" width="10.42578125" style="1" customWidth="1"/>
    <col min="8209" max="8209" width="10.7109375" style="1" bestFit="1" customWidth="1"/>
    <col min="8210" max="8452" width="9.140625" style="1"/>
    <col min="8453" max="8453" width="5.42578125" style="1" customWidth="1"/>
    <col min="8454" max="8454" width="53.42578125" style="1" customWidth="1"/>
    <col min="8455" max="8455" width="13.7109375" style="1" customWidth="1"/>
    <col min="8456" max="8456" width="8" style="1" customWidth="1"/>
    <col min="8457" max="8457" width="8.28515625" style="1" customWidth="1"/>
    <col min="8458" max="8458" width="14.140625" style="1" customWidth="1"/>
    <col min="8459" max="8459" width="10" style="1" customWidth="1"/>
    <col min="8460" max="8460" width="15.140625" style="1" customWidth="1"/>
    <col min="8461" max="8461" width="7.7109375" style="1" customWidth="1"/>
    <col min="8462" max="8462" width="11.85546875" style="1" customWidth="1"/>
    <col min="8463" max="8463" width="18.5703125" style="1" customWidth="1"/>
    <col min="8464" max="8464" width="10.42578125" style="1" customWidth="1"/>
    <col min="8465" max="8465" width="10.7109375" style="1" bestFit="1" customWidth="1"/>
    <col min="8466" max="8708" width="9.140625" style="1"/>
    <col min="8709" max="8709" width="5.42578125" style="1" customWidth="1"/>
    <col min="8710" max="8710" width="53.42578125" style="1" customWidth="1"/>
    <col min="8711" max="8711" width="13.7109375" style="1" customWidth="1"/>
    <col min="8712" max="8712" width="8" style="1" customWidth="1"/>
    <col min="8713" max="8713" width="8.28515625" style="1" customWidth="1"/>
    <col min="8714" max="8714" width="14.140625" style="1" customWidth="1"/>
    <col min="8715" max="8715" width="10" style="1" customWidth="1"/>
    <col min="8716" max="8716" width="15.140625" style="1" customWidth="1"/>
    <col min="8717" max="8717" width="7.7109375" style="1" customWidth="1"/>
    <col min="8718" max="8718" width="11.85546875" style="1" customWidth="1"/>
    <col min="8719" max="8719" width="18.5703125" style="1" customWidth="1"/>
    <col min="8720" max="8720" width="10.42578125" style="1" customWidth="1"/>
    <col min="8721" max="8721" width="10.7109375" style="1" bestFit="1" customWidth="1"/>
    <col min="8722" max="8964" width="9.140625" style="1"/>
    <col min="8965" max="8965" width="5.42578125" style="1" customWidth="1"/>
    <col min="8966" max="8966" width="53.42578125" style="1" customWidth="1"/>
    <col min="8967" max="8967" width="13.7109375" style="1" customWidth="1"/>
    <col min="8968" max="8968" width="8" style="1" customWidth="1"/>
    <col min="8969" max="8969" width="8.28515625" style="1" customWidth="1"/>
    <col min="8970" max="8970" width="14.140625" style="1" customWidth="1"/>
    <col min="8971" max="8971" width="10" style="1" customWidth="1"/>
    <col min="8972" max="8972" width="15.140625" style="1" customWidth="1"/>
    <col min="8973" max="8973" width="7.7109375" style="1" customWidth="1"/>
    <col min="8974" max="8974" width="11.85546875" style="1" customWidth="1"/>
    <col min="8975" max="8975" width="18.5703125" style="1" customWidth="1"/>
    <col min="8976" max="8976" width="10.42578125" style="1" customWidth="1"/>
    <col min="8977" max="8977" width="10.7109375" style="1" bestFit="1" customWidth="1"/>
    <col min="8978" max="9220" width="9.140625" style="1"/>
    <col min="9221" max="9221" width="5.42578125" style="1" customWidth="1"/>
    <col min="9222" max="9222" width="53.42578125" style="1" customWidth="1"/>
    <col min="9223" max="9223" width="13.7109375" style="1" customWidth="1"/>
    <col min="9224" max="9224" width="8" style="1" customWidth="1"/>
    <col min="9225" max="9225" width="8.28515625" style="1" customWidth="1"/>
    <col min="9226" max="9226" width="14.140625" style="1" customWidth="1"/>
    <col min="9227" max="9227" width="10" style="1" customWidth="1"/>
    <col min="9228" max="9228" width="15.140625" style="1" customWidth="1"/>
    <col min="9229" max="9229" width="7.7109375" style="1" customWidth="1"/>
    <col min="9230" max="9230" width="11.85546875" style="1" customWidth="1"/>
    <col min="9231" max="9231" width="18.5703125" style="1" customWidth="1"/>
    <col min="9232" max="9232" width="10.42578125" style="1" customWidth="1"/>
    <col min="9233" max="9233" width="10.7109375" style="1" bestFit="1" customWidth="1"/>
    <col min="9234" max="9476" width="9.140625" style="1"/>
    <col min="9477" max="9477" width="5.42578125" style="1" customWidth="1"/>
    <col min="9478" max="9478" width="53.42578125" style="1" customWidth="1"/>
    <col min="9479" max="9479" width="13.7109375" style="1" customWidth="1"/>
    <col min="9480" max="9480" width="8" style="1" customWidth="1"/>
    <col min="9481" max="9481" width="8.28515625" style="1" customWidth="1"/>
    <col min="9482" max="9482" width="14.140625" style="1" customWidth="1"/>
    <col min="9483" max="9483" width="10" style="1" customWidth="1"/>
    <col min="9484" max="9484" width="15.140625" style="1" customWidth="1"/>
    <col min="9485" max="9485" width="7.7109375" style="1" customWidth="1"/>
    <col min="9486" max="9486" width="11.85546875" style="1" customWidth="1"/>
    <col min="9487" max="9487" width="18.5703125" style="1" customWidth="1"/>
    <col min="9488" max="9488" width="10.42578125" style="1" customWidth="1"/>
    <col min="9489" max="9489" width="10.7109375" style="1" bestFit="1" customWidth="1"/>
    <col min="9490" max="9732" width="9.140625" style="1"/>
    <col min="9733" max="9733" width="5.42578125" style="1" customWidth="1"/>
    <col min="9734" max="9734" width="53.42578125" style="1" customWidth="1"/>
    <col min="9735" max="9735" width="13.7109375" style="1" customWidth="1"/>
    <col min="9736" max="9736" width="8" style="1" customWidth="1"/>
    <col min="9737" max="9737" width="8.28515625" style="1" customWidth="1"/>
    <col min="9738" max="9738" width="14.140625" style="1" customWidth="1"/>
    <col min="9739" max="9739" width="10" style="1" customWidth="1"/>
    <col min="9740" max="9740" width="15.140625" style="1" customWidth="1"/>
    <col min="9741" max="9741" width="7.7109375" style="1" customWidth="1"/>
    <col min="9742" max="9742" width="11.85546875" style="1" customWidth="1"/>
    <col min="9743" max="9743" width="18.5703125" style="1" customWidth="1"/>
    <col min="9744" max="9744" width="10.42578125" style="1" customWidth="1"/>
    <col min="9745" max="9745" width="10.7109375" style="1" bestFit="1" customWidth="1"/>
    <col min="9746" max="9988" width="9.140625" style="1"/>
    <col min="9989" max="9989" width="5.42578125" style="1" customWidth="1"/>
    <col min="9990" max="9990" width="53.42578125" style="1" customWidth="1"/>
    <col min="9991" max="9991" width="13.7109375" style="1" customWidth="1"/>
    <col min="9992" max="9992" width="8" style="1" customWidth="1"/>
    <col min="9993" max="9993" width="8.28515625" style="1" customWidth="1"/>
    <col min="9994" max="9994" width="14.140625" style="1" customWidth="1"/>
    <col min="9995" max="9995" width="10" style="1" customWidth="1"/>
    <col min="9996" max="9996" width="15.140625" style="1" customWidth="1"/>
    <col min="9997" max="9997" width="7.7109375" style="1" customWidth="1"/>
    <col min="9998" max="9998" width="11.85546875" style="1" customWidth="1"/>
    <col min="9999" max="9999" width="18.5703125" style="1" customWidth="1"/>
    <col min="10000" max="10000" width="10.42578125" style="1" customWidth="1"/>
    <col min="10001" max="10001" width="10.7109375" style="1" bestFit="1" customWidth="1"/>
    <col min="10002" max="10244" width="9.140625" style="1"/>
    <col min="10245" max="10245" width="5.42578125" style="1" customWidth="1"/>
    <col min="10246" max="10246" width="53.42578125" style="1" customWidth="1"/>
    <col min="10247" max="10247" width="13.7109375" style="1" customWidth="1"/>
    <col min="10248" max="10248" width="8" style="1" customWidth="1"/>
    <col min="10249" max="10249" width="8.28515625" style="1" customWidth="1"/>
    <col min="10250" max="10250" width="14.140625" style="1" customWidth="1"/>
    <col min="10251" max="10251" width="10" style="1" customWidth="1"/>
    <col min="10252" max="10252" width="15.140625" style="1" customWidth="1"/>
    <col min="10253" max="10253" width="7.7109375" style="1" customWidth="1"/>
    <col min="10254" max="10254" width="11.85546875" style="1" customWidth="1"/>
    <col min="10255" max="10255" width="18.5703125" style="1" customWidth="1"/>
    <col min="10256" max="10256" width="10.42578125" style="1" customWidth="1"/>
    <col min="10257" max="10257" width="10.7109375" style="1" bestFit="1" customWidth="1"/>
    <col min="10258" max="10500" width="9.140625" style="1"/>
    <col min="10501" max="10501" width="5.42578125" style="1" customWidth="1"/>
    <col min="10502" max="10502" width="53.42578125" style="1" customWidth="1"/>
    <col min="10503" max="10503" width="13.7109375" style="1" customWidth="1"/>
    <col min="10504" max="10504" width="8" style="1" customWidth="1"/>
    <col min="10505" max="10505" width="8.28515625" style="1" customWidth="1"/>
    <col min="10506" max="10506" width="14.140625" style="1" customWidth="1"/>
    <col min="10507" max="10507" width="10" style="1" customWidth="1"/>
    <col min="10508" max="10508" width="15.140625" style="1" customWidth="1"/>
    <col min="10509" max="10509" width="7.7109375" style="1" customWidth="1"/>
    <col min="10510" max="10510" width="11.85546875" style="1" customWidth="1"/>
    <col min="10511" max="10511" width="18.5703125" style="1" customWidth="1"/>
    <col min="10512" max="10512" width="10.42578125" style="1" customWidth="1"/>
    <col min="10513" max="10513" width="10.7109375" style="1" bestFit="1" customWidth="1"/>
    <col min="10514" max="10756" width="9.140625" style="1"/>
    <col min="10757" max="10757" width="5.42578125" style="1" customWidth="1"/>
    <col min="10758" max="10758" width="53.42578125" style="1" customWidth="1"/>
    <col min="10759" max="10759" width="13.7109375" style="1" customWidth="1"/>
    <col min="10760" max="10760" width="8" style="1" customWidth="1"/>
    <col min="10761" max="10761" width="8.28515625" style="1" customWidth="1"/>
    <col min="10762" max="10762" width="14.140625" style="1" customWidth="1"/>
    <col min="10763" max="10763" width="10" style="1" customWidth="1"/>
    <col min="10764" max="10764" width="15.140625" style="1" customWidth="1"/>
    <col min="10765" max="10765" width="7.7109375" style="1" customWidth="1"/>
    <col min="10766" max="10766" width="11.85546875" style="1" customWidth="1"/>
    <col min="10767" max="10767" width="18.5703125" style="1" customWidth="1"/>
    <col min="10768" max="10768" width="10.42578125" style="1" customWidth="1"/>
    <col min="10769" max="10769" width="10.7109375" style="1" bestFit="1" customWidth="1"/>
    <col min="10770" max="11012" width="9.140625" style="1"/>
    <col min="11013" max="11013" width="5.42578125" style="1" customWidth="1"/>
    <col min="11014" max="11014" width="53.42578125" style="1" customWidth="1"/>
    <col min="11015" max="11015" width="13.7109375" style="1" customWidth="1"/>
    <col min="11016" max="11016" width="8" style="1" customWidth="1"/>
    <col min="11017" max="11017" width="8.28515625" style="1" customWidth="1"/>
    <col min="11018" max="11018" width="14.140625" style="1" customWidth="1"/>
    <col min="11019" max="11019" width="10" style="1" customWidth="1"/>
    <col min="11020" max="11020" width="15.140625" style="1" customWidth="1"/>
    <col min="11021" max="11021" width="7.7109375" style="1" customWidth="1"/>
    <col min="11022" max="11022" width="11.85546875" style="1" customWidth="1"/>
    <col min="11023" max="11023" width="18.5703125" style="1" customWidth="1"/>
    <col min="11024" max="11024" width="10.42578125" style="1" customWidth="1"/>
    <col min="11025" max="11025" width="10.7109375" style="1" bestFit="1" customWidth="1"/>
    <col min="11026" max="11268" width="9.140625" style="1"/>
    <col min="11269" max="11269" width="5.42578125" style="1" customWidth="1"/>
    <col min="11270" max="11270" width="53.42578125" style="1" customWidth="1"/>
    <col min="11271" max="11271" width="13.7109375" style="1" customWidth="1"/>
    <col min="11272" max="11272" width="8" style="1" customWidth="1"/>
    <col min="11273" max="11273" width="8.28515625" style="1" customWidth="1"/>
    <col min="11274" max="11274" width="14.140625" style="1" customWidth="1"/>
    <col min="11275" max="11275" width="10" style="1" customWidth="1"/>
    <col min="11276" max="11276" width="15.140625" style="1" customWidth="1"/>
    <col min="11277" max="11277" width="7.7109375" style="1" customWidth="1"/>
    <col min="11278" max="11278" width="11.85546875" style="1" customWidth="1"/>
    <col min="11279" max="11279" width="18.5703125" style="1" customWidth="1"/>
    <col min="11280" max="11280" width="10.42578125" style="1" customWidth="1"/>
    <col min="11281" max="11281" width="10.7109375" style="1" bestFit="1" customWidth="1"/>
    <col min="11282" max="11524" width="9.140625" style="1"/>
    <col min="11525" max="11525" width="5.42578125" style="1" customWidth="1"/>
    <col min="11526" max="11526" width="53.42578125" style="1" customWidth="1"/>
    <col min="11527" max="11527" width="13.7109375" style="1" customWidth="1"/>
    <col min="11528" max="11528" width="8" style="1" customWidth="1"/>
    <col min="11529" max="11529" width="8.28515625" style="1" customWidth="1"/>
    <col min="11530" max="11530" width="14.140625" style="1" customWidth="1"/>
    <col min="11531" max="11531" width="10" style="1" customWidth="1"/>
    <col min="11532" max="11532" width="15.140625" style="1" customWidth="1"/>
    <col min="11533" max="11533" width="7.7109375" style="1" customWidth="1"/>
    <col min="11534" max="11534" width="11.85546875" style="1" customWidth="1"/>
    <col min="11535" max="11535" width="18.5703125" style="1" customWidth="1"/>
    <col min="11536" max="11536" width="10.42578125" style="1" customWidth="1"/>
    <col min="11537" max="11537" width="10.7109375" style="1" bestFit="1" customWidth="1"/>
    <col min="11538" max="11780" width="9.140625" style="1"/>
    <col min="11781" max="11781" width="5.42578125" style="1" customWidth="1"/>
    <col min="11782" max="11782" width="53.42578125" style="1" customWidth="1"/>
    <col min="11783" max="11783" width="13.7109375" style="1" customWidth="1"/>
    <col min="11784" max="11784" width="8" style="1" customWidth="1"/>
    <col min="11785" max="11785" width="8.28515625" style="1" customWidth="1"/>
    <col min="11786" max="11786" width="14.140625" style="1" customWidth="1"/>
    <col min="11787" max="11787" width="10" style="1" customWidth="1"/>
    <col min="11788" max="11788" width="15.140625" style="1" customWidth="1"/>
    <col min="11789" max="11789" width="7.7109375" style="1" customWidth="1"/>
    <col min="11790" max="11790" width="11.85546875" style="1" customWidth="1"/>
    <col min="11791" max="11791" width="18.5703125" style="1" customWidth="1"/>
    <col min="11792" max="11792" width="10.42578125" style="1" customWidth="1"/>
    <col min="11793" max="11793" width="10.7109375" style="1" bestFit="1" customWidth="1"/>
    <col min="11794" max="12036" width="9.140625" style="1"/>
    <col min="12037" max="12037" width="5.42578125" style="1" customWidth="1"/>
    <col min="12038" max="12038" width="53.42578125" style="1" customWidth="1"/>
    <col min="12039" max="12039" width="13.7109375" style="1" customWidth="1"/>
    <col min="12040" max="12040" width="8" style="1" customWidth="1"/>
    <col min="12041" max="12041" width="8.28515625" style="1" customWidth="1"/>
    <col min="12042" max="12042" width="14.140625" style="1" customWidth="1"/>
    <col min="12043" max="12043" width="10" style="1" customWidth="1"/>
    <col min="12044" max="12044" width="15.140625" style="1" customWidth="1"/>
    <col min="12045" max="12045" width="7.7109375" style="1" customWidth="1"/>
    <col min="12046" max="12046" width="11.85546875" style="1" customWidth="1"/>
    <col min="12047" max="12047" width="18.5703125" style="1" customWidth="1"/>
    <col min="12048" max="12048" width="10.42578125" style="1" customWidth="1"/>
    <col min="12049" max="12049" width="10.7109375" style="1" bestFit="1" customWidth="1"/>
    <col min="12050" max="12292" width="9.140625" style="1"/>
    <col min="12293" max="12293" width="5.42578125" style="1" customWidth="1"/>
    <col min="12294" max="12294" width="53.42578125" style="1" customWidth="1"/>
    <col min="12295" max="12295" width="13.7109375" style="1" customWidth="1"/>
    <col min="12296" max="12296" width="8" style="1" customWidth="1"/>
    <col min="12297" max="12297" width="8.28515625" style="1" customWidth="1"/>
    <col min="12298" max="12298" width="14.140625" style="1" customWidth="1"/>
    <col min="12299" max="12299" width="10" style="1" customWidth="1"/>
    <col min="12300" max="12300" width="15.140625" style="1" customWidth="1"/>
    <col min="12301" max="12301" width="7.7109375" style="1" customWidth="1"/>
    <col min="12302" max="12302" width="11.85546875" style="1" customWidth="1"/>
    <col min="12303" max="12303" width="18.5703125" style="1" customWidth="1"/>
    <col min="12304" max="12304" width="10.42578125" style="1" customWidth="1"/>
    <col min="12305" max="12305" width="10.7109375" style="1" bestFit="1" customWidth="1"/>
    <col min="12306" max="12548" width="9.140625" style="1"/>
    <col min="12549" max="12549" width="5.42578125" style="1" customWidth="1"/>
    <col min="12550" max="12550" width="53.42578125" style="1" customWidth="1"/>
    <col min="12551" max="12551" width="13.7109375" style="1" customWidth="1"/>
    <col min="12552" max="12552" width="8" style="1" customWidth="1"/>
    <col min="12553" max="12553" width="8.28515625" style="1" customWidth="1"/>
    <col min="12554" max="12554" width="14.140625" style="1" customWidth="1"/>
    <col min="12555" max="12555" width="10" style="1" customWidth="1"/>
    <col min="12556" max="12556" width="15.140625" style="1" customWidth="1"/>
    <col min="12557" max="12557" width="7.7109375" style="1" customWidth="1"/>
    <col min="12558" max="12558" width="11.85546875" style="1" customWidth="1"/>
    <col min="12559" max="12559" width="18.5703125" style="1" customWidth="1"/>
    <col min="12560" max="12560" width="10.42578125" style="1" customWidth="1"/>
    <col min="12561" max="12561" width="10.7109375" style="1" bestFit="1" customWidth="1"/>
    <col min="12562" max="12804" width="9.140625" style="1"/>
    <col min="12805" max="12805" width="5.42578125" style="1" customWidth="1"/>
    <col min="12806" max="12806" width="53.42578125" style="1" customWidth="1"/>
    <col min="12807" max="12807" width="13.7109375" style="1" customWidth="1"/>
    <col min="12808" max="12808" width="8" style="1" customWidth="1"/>
    <col min="12809" max="12809" width="8.28515625" style="1" customWidth="1"/>
    <col min="12810" max="12810" width="14.140625" style="1" customWidth="1"/>
    <col min="12811" max="12811" width="10" style="1" customWidth="1"/>
    <col min="12812" max="12812" width="15.140625" style="1" customWidth="1"/>
    <col min="12813" max="12813" width="7.7109375" style="1" customWidth="1"/>
    <col min="12814" max="12814" width="11.85546875" style="1" customWidth="1"/>
    <col min="12815" max="12815" width="18.5703125" style="1" customWidth="1"/>
    <col min="12816" max="12816" width="10.42578125" style="1" customWidth="1"/>
    <col min="12817" max="12817" width="10.7109375" style="1" bestFit="1" customWidth="1"/>
    <col min="12818" max="13060" width="9.140625" style="1"/>
    <col min="13061" max="13061" width="5.42578125" style="1" customWidth="1"/>
    <col min="13062" max="13062" width="53.42578125" style="1" customWidth="1"/>
    <col min="13063" max="13063" width="13.7109375" style="1" customWidth="1"/>
    <col min="13064" max="13064" width="8" style="1" customWidth="1"/>
    <col min="13065" max="13065" width="8.28515625" style="1" customWidth="1"/>
    <col min="13066" max="13066" width="14.140625" style="1" customWidth="1"/>
    <col min="13067" max="13067" width="10" style="1" customWidth="1"/>
    <col min="13068" max="13068" width="15.140625" style="1" customWidth="1"/>
    <col min="13069" max="13069" width="7.7109375" style="1" customWidth="1"/>
    <col min="13070" max="13070" width="11.85546875" style="1" customWidth="1"/>
    <col min="13071" max="13071" width="18.5703125" style="1" customWidth="1"/>
    <col min="13072" max="13072" width="10.42578125" style="1" customWidth="1"/>
    <col min="13073" max="13073" width="10.7109375" style="1" bestFit="1" customWidth="1"/>
    <col min="13074" max="13316" width="9.140625" style="1"/>
    <col min="13317" max="13317" width="5.42578125" style="1" customWidth="1"/>
    <col min="13318" max="13318" width="53.42578125" style="1" customWidth="1"/>
    <col min="13319" max="13319" width="13.7109375" style="1" customWidth="1"/>
    <col min="13320" max="13320" width="8" style="1" customWidth="1"/>
    <col min="13321" max="13321" width="8.28515625" style="1" customWidth="1"/>
    <col min="13322" max="13322" width="14.140625" style="1" customWidth="1"/>
    <col min="13323" max="13323" width="10" style="1" customWidth="1"/>
    <col min="13324" max="13324" width="15.140625" style="1" customWidth="1"/>
    <col min="13325" max="13325" width="7.7109375" style="1" customWidth="1"/>
    <col min="13326" max="13326" width="11.85546875" style="1" customWidth="1"/>
    <col min="13327" max="13327" width="18.5703125" style="1" customWidth="1"/>
    <col min="13328" max="13328" width="10.42578125" style="1" customWidth="1"/>
    <col min="13329" max="13329" width="10.7109375" style="1" bestFit="1" customWidth="1"/>
    <col min="13330" max="13572" width="9.140625" style="1"/>
    <col min="13573" max="13573" width="5.42578125" style="1" customWidth="1"/>
    <col min="13574" max="13574" width="53.42578125" style="1" customWidth="1"/>
    <col min="13575" max="13575" width="13.7109375" style="1" customWidth="1"/>
    <col min="13576" max="13576" width="8" style="1" customWidth="1"/>
    <col min="13577" max="13577" width="8.28515625" style="1" customWidth="1"/>
    <col min="13578" max="13578" width="14.140625" style="1" customWidth="1"/>
    <col min="13579" max="13579" width="10" style="1" customWidth="1"/>
    <col min="13580" max="13580" width="15.140625" style="1" customWidth="1"/>
    <col min="13581" max="13581" width="7.7109375" style="1" customWidth="1"/>
    <col min="13582" max="13582" width="11.85546875" style="1" customWidth="1"/>
    <col min="13583" max="13583" width="18.5703125" style="1" customWidth="1"/>
    <col min="13584" max="13584" width="10.42578125" style="1" customWidth="1"/>
    <col min="13585" max="13585" width="10.7109375" style="1" bestFit="1" customWidth="1"/>
    <col min="13586" max="13828" width="9.140625" style="1"/>
    <col min="13829" max="13829" width="5.42578125" style="1" customWidth="1"/>
    <col min="13830" max="13830" width="53.42578125" style="1" customWidth="1"/>
    <col min="13831" max="13831" width="13.7109375" style="1" customWidth="1"/>
    <col min="13832" max="13832" width="8" style="1" customWidth="1"/>
    <col min="13833" max="13833" width="8.28515625" style="1" customWidth="1"/>
    <col min="13834" max="13834" width="14.140625" style="1" customWidth="1"/>
    <col min="13835" max="13835" width="10" style="1" customWidth="1"/>
    <col min="13836" max="13836" width="15.140625" style="1" customWidth="1"/>
    <col min="13837" max="13837" width="7.7109375" style="1" customWidth="1"/>
    <col min="13838" max="13838" width="11.85546875" style="1" customWidth="1"/>
    <col min="13839" max="13839" width="18.5703125" style="1" customWidth="1"/>
    <col min="13840" max="13840" width="10.42578125" style="1" customWidth="1"/>
    <col min="13841" max="13841" width="10.7109375" style="1" bestFit="1" customWidth="1"/>
    <col min="13842" max="14084" width="9.140625" style="1"/>
    <col min="14085" max="14085" width="5.42578125" style="1" customWidth="1"/>
    <col min="14086" max="14086" width="53.42578125" style="1" customWidth="1"/>
    <col min="14087" max="14087" width="13.7109375" style="1" customWidth="1"/>
    <col min="14088" max="14088" width="8" style="1" customWidth="1"/>
    <col min="14089" max="14089" width="8.28515625" style="1" customWidth="1"/>
    <col min="14090" max="14090" width="14.140625" style="1" customWidth="1"/>
    <col min="14091" max="14091" width="10" style="1" customWidth="1"/>
    <col min="14092" max="14092" width="15.140625" style="1" customWidth="1"/>
    <col min="14093" max="14093" width="7.7109375" style="1" customWidth="1"/>
    <col min="14094" max="14094" width="11.85546875" style="1" customWidth="1"/>
    <col min="14095" max="14095" width="18.5703125" style="1" customWidth="1"/>
    <col min="14096" max="14096" width="10.42578125" style="1" customWidth="1"/>
    <col min="14097" max="14097" width="10.7109375" style="1" bestFit="1" customWidth="1"/>
    <col min="14098" max="14340" width="9.140625" style="1"/>
    <col min="14341" max="14341" width="5.42578125" style="1" customWidth="1"/>
    <col min="14342" max="14342" width="53.42578125" style="1" customWidth="1"/>
    <col min="14343" max="14343" width="13.7109375" style="1" customWidth="1"/>
    <col min="14344" max="14344" width="8" style="1" customWidth="1"/>
    <col min="14345" max="14345" width="8.28515625" style="1" customWidth="1"/>
    <col min="14346" max="14346" width="14.140625" style="1" customWidth="1"/>
    <col min="14347" max="14347" width="10" style="1" customWidth="1"/>
    <col min="14348" max="14348" width="15.140625" style="1" customWidth="1"/>
    <col min="14349" max="14349" width="7.7109375" style="1" customWidth="1"/>
    <col min="14350" max="14350" width="11.85546875" style="1" customWidth="1"/>
    <col min="14351" max="14351" width="18.5703125" style="1" customWidth="1"/>
    <col min="14352" max="14352" width="10.42578125" style="1" customWidth="1"/>
    <col min="14353" max="14353" width="10.7109375" style="1" bestFit="1" customWidth="1"/>
    <col min="14354" max="14596" width="9.140625" style="1"/>
    <col min="14597" max="14597" width="5.42578125" style="1" customWidth="1"/>
    <col min="14598" max="14598" width="53.42578125" style="1" customWidth="1"/>
    <col min="14599" max="14599" width="13.7109375" style="1" customWidth="1"/>
    <col min="14600" max="14600" width="8" style="1" customWidth="1"/>
    <col min="14601" max="14601" width="8.28515625" style="1" customWidth="1"/>
    <col min="14602" max="14602" width="14.140625" style="1" customWidth="1"/>
    <col min="14603" max="14603" width="10" style="1" customWidth="1"/>
    <col min="14604" max="14604" width="15.140625" style="1" customWidth="1"/>
    <col min="14605" max="14605" width="7.7109375" style="1" customWidth="1"/>
    <col min="14606" max="14606" width="11.85546875" style="1" customWidth="1"/>
    <col min="14607" max="14607" width="18.5703125" style="1" customWidth="1"/>
    <col min="14608" max="14608" width="10.42578125" style="1" customWidth="1"/>
    <col min="14609" max="14609" width="10.7109375" style="1" bestFit="1" customWidth="1"/>
    <col min="14610" max="14852" width="9.140625" style="1"/>
    <col min="14853" max="14853" width="5.42578125" style="1" customWidth="1"/>
    <col min="14854" max="14854" width="53.42578125" style="1" customWidth="1"/>
    <col min="14855" max="14855" width="13.7109375" style="1" customWidth="1"/>
    <col min="14856" max="14856" width="8" style="1" customWidth="1"/>
    <col min="14857" max="14857" width="8.28515625" style="1" customWidth="1"/>
    <col min="14858" max="14858" width="14.140625" style="1" customWidth="1"/>
    <col min="14859" max="14859" width="10" style="1" customWidth="1"/>
    <col min="14860" max="14860" width="15.140625" style="1" customWidth="1"/>
    <col min="14861" max="14861" width="7.7109375" style="1" customWidth="1"/>
    <col min="14862" max="14862" width="11.85546875" style="1" customWidth="1"/>
    <col min="14863" max="14863" width="18.5703125" style="1" customWidth="1"/>
    <col min="14864" max="14864" width="10.42578125" style="1" customWidth="1"/>
    <col min="14865" max="14865" width="10.7109375" style="1" bestFit="1" customWidth="1"/>
    <col min="14866" max="15108" width="9.140625" style="1"/>
    <col min="15109" max="15109" width="5.42578125" style="1" customWidth="1"/>
    <col min="15110" max="15110" width="53.42578125" style="1" customWidth="1"/>
    <col min="15111" max="15111" width="13.7109375" style="1" customWidth="1"/>
    <col min="15112" max="15112" width="8" style="1" customWidth="1"/>
    <col min="15113" max="15113" width="8.28515625" style="1" customWidth="1"/>
    <col min="15114" max="15114" width="14.140625" style="1" customWidth="1"/>
    <col min="15115" max="15115" width="10" style="1" customWidth="1"/>
    <col min="15116" max="15116" width="15.140625" style="1" customWidth="1"/>
    <col min="15117" max="15117" width="7.7109375" style="1" customWidth="1"/>
    <col min="15118" max="15118" width="11.85546875" style="1" customWidth="1"/>
    <col min="15119" max="15119" width="18.5703125" style="1" customWidth="1"/>
    <col min="15120" max="15120" width="10.42578125" style="1" customWidth="1"/>
    <col min="15121" max="15121" width="10.7109375" style="1" bestFit="1" customWidth="1"/>
    <col min="15122" max="15364" width="9.140625" style="1"/>
    <col min="15365" max="15365" width="5.42578125" style="1" customWidth="1"/>
    <col min="15366" max="15366" width="53.42578125" style="1" customWidth="1"/>
    <col min="15367" max="15367" width="13.7109375" style="1" customWidth="1"/>
    <col min="15368" max="15368" width="8" style="1" customWidth="1"/>
    <col min="15369" max="15369" width="8.28515625" style="1" customWidth="1"/>
    <col min="15370" max="15370" width="14.140625" style="1" customWidth="1"/>
    <col min="15371" max="15371" width="10" style="1" customWidth="1"/>
    <col min="15372" max="15372" width="15.140625" style="1" customWidth="1"/>
    <col min="15373" max="15373" width="7.7109375" style="1" customWidth="1"/>
    <col min="15374" max="15374" width="11.85546875" style="1" customWidth="1"/>
    <col min="15375" max="15375" width="18.5703125" style="1" customWidth="1"/>
    <col min="15376" max="15376" width="10.42578125" style="1" customWidth="1"/>
    <col min="15377" max="15377" width="10.7109375" style="1" bestFit="1" customWidth="1"/>
    <col min="15378" max="15620" width="9.140625" style="1"/>
    <col min="15621" max="15621" width="5.42578125" style="1" customWidth="1"/>
    <col min="15622" max="15622" width="53.42578125" style="1" customWidth="1"/>
    <col min="15623" max="15623" width="13.7109375" style="1" customWidth="1"/>
    <col min="15624" max="15624" width="8" style="1" customWidth="1"/>
    <col min="15625" max="15625" width="8.28515625" style="1" customWidth="1"/>
    <col min="15626" max="15626" width="14.140625" style="1" customWidth="1"/>
    <col min="15627" max="15627" width="10" style="1" customWidth="1"/>
    <col min="15628" max="15628" width="15.140625" style="1" customWidth="1"/>
    <col min="15629" max="15629" width="7.7109375" style="1" customWidth="1"/>
    <col min="15630" max="15630" width="11.85546875" style="1" customWidth="1"/>
    <col min="15631" max="15631" width="18.5703125" style="1" customWidth="1"/>
    <col min="15632" max="15632" width="10.42578125" style="1" customWidth="1"/>
    <col min="15633" max="15633" width="10.7109375" style="1" bestFit="1" customWidth="1"/>
    <col min="15634" max="15876" width="9.140625" style="1"/>
    <col min="15877" max="15877" width="5.42578125" style="1" customWidth="1"/>
    <col min="15878" max="15878" width="53.42578125" style="1" customWidth="1"/>
    <col min="15879" max="15879" width="13.7109375" style="1" customWidth="1"/>
    <col min="15880" max="15880" width="8" style="1" customWidth="1"/>
    <col min="15881" max="15881" width="8.28515625" style="1" customWidth="1"/>
    <col min="15882" max="15882" width="14.140625" style="1" customWidth="1"/>
    <col min="15883" max="15883" width="10" style="1" customWidth="1"/>
    <col min="15884" max="15884" width="15.140625" style="1" customWidth="1"/>
    <col min="15885" max="15885" width="7.7109375" style="1" customWidth="1"/>
    <col min="15886" max="15886" width="11.85546875" style="1" customWidth="1"/>
    <col min="15887" max="15887" width="18.5703125" style="1" customWidth="1"/>
    <col min="15888" max="15888" width="10.42578125" style="1" customWidth="1"/>
    <col min="15889" max="15889" width="10.7109375" style="1" bestFit="1" customWidth="1"/>
    <col min="15890" max="16132" width="9.140625" style="1"/>
    <col min="16133" max="16133" width="5.42578125" style="1" customWidth="1"/>
    <col min="16134" max="16134" width="53.42578125" style="1" customWidth="1"/>
    <col min="16135" max="16135" width="13.7109375" style="1" customWidth="1"/>
    <col min="16136" max="16136" width="8" style="1" customWidth="1"/>
    <col min="16137" max="16137" width="8.28515625" style="1" customWidth="1"/>
    <col min="16138" max="16138" width="14.140625" style="1" customWidth="1"/>
    <col min="16139" max="16139" width="10" style="1" customWidth="1"/>
    <col min="16140" max="16140" width="15.140625" style="1" customWidth="1"/>
    <col min="16141" max="16141" width="7.7109375" style="1" customWidth="1"/>
    <col min="16142" max="16142" width="11.85546875" style="1" customWidth="1"/>
    <col min="16143" max="16143" width="18.5703125" style="1" customWidth="1"/>
    <col min="16144" max="16144" width="10.42578125" style="1" customWidth="1"/>
    <col min="16145" max="16145" width="10.7109375" style="1" bestFit="1" customWidth="1"/>
    <col min="16146" max="16384" width="9.140625" style="1"/>
  </cols>
  <sheetData>
    <row r="1" spans="1:17" ht="15.75" x14ac:dyDescent="0.25">
      <c r="A1" s="82" t="s">
        <v>30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</row>
    <row r="2" spans="1:17" ht="15.75" x14ac:dyDescent="0.25">
      <c r="A2" s="83" t="s">
        <v>29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</row>
    <row r="3" spans="1:17" s="2" customFormat="1" ht="15.75" x14ac:dyDescent="0.25">
      <c r="A3" s="83" t="s">
        <v>119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</row>
    <row r="4" spans="1:17" s="2" customFormat="1" ht="15.75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1:17" ht="30.75" customHeight="1" x14ac:dyDescent="0.3">
      <c r="A5" s="106" t="s">
        <v>28</v>
      </c>
      <c r="B5" s="106"/>
      <c r="C5" s="106"/>
      <c r="D5" s="44" t="s">
        <v>27</v>
      </c>
      <c r="E5" s="66" t="s">
        <v>32</v>
      </c>
      <c r="F5" s="65"/>
    </row>
    <row r="6" spans="1:17" ht="7.5" customHeight="1" thickBot="1" x14ac:dyDescent="0.35">
      <c r="A6" s="44"/>
      <c r="B6" s="44"/>
      <c r="C6" s="44"/>
      <c r="D6" s="44"/>
    </row>
    <row r="7" spans="1:17" s="42" customFormat="1" ht="27.95" customHeight="1" x14ac:dyDescent="0.2">
      <c r="A7" s="84" t="s">
        <v>26</v>
      </c>
      <c r="B7" s="85"/>
      <c r="C7" s="86"/>
      <c r="D7" s="93" t="s">
        <v>25</v>
      </c>
      <c r="E7" s="85"/>
      <c r="F7" s="85"/>
      <c r="G7" s="86"/>
      <c r="H7" s="96" t="s">
        <v>24</v>
      </c>
      <c r="I7" s="96" t="s">
        <v>23</v>
      </c>
      <c r="J7" s="102" t="s">
        <v>22</v>
      </c>
      <c r="K7" s="104"/>
      <c r="L7" s="102" t="s">
        <v>21</v>
      </c>
      <c r="M7" s="103"/>
      <c r="N7" s="104"/>
      <c r="O7" s="79" t="s">
        <v>20</v>
      </c>
      <c r="P7" s="79" t="s">
        <v>19</v>
      </c>
      <c r="Q7" s="79" t="s">
        <v>18</v>
      </c>
    </row>
    <row r="8" spans="1:17" s="42" customFormat="1" ht="15.75" customHeight="1" x14ac:dyDescent="0.2">
      <c r="A8" s="87"/>
      <c r="B8" s="88"/>
      <c r="C8" s="89"/>
      <c r="D8" s="94"/>
      <c r="E8" s="88"/>
      <c r="F8" s="88"/>
      <c r="G8" s="89"/>
      <c r="H8" s="97"/>
      <c r="I8" s="97"/>
      <c r="J8" s="99" t="s">
        <v>17</v>
      </c>
      <c r="K8" s="99" t="s">
        <v>15</v>
      </c>
      <c r="L8" s="99" t="s">
        <v>16</v>
      </c>
      <c r="M8" s="100" t="s">
        <v>15</v>
      </c>
      <c r="N8" s="100"/>
      <c r="O8" s="80"/>
      <c r="P8" s="80"/>
      <c r="Q8" s="80"/>
    </row>
    <row r="9" spans="1:17" s="42" customFormat="1" ht="15.75" customHeight="1" x14ac:dyDescent="0.2">
      <c r="A9" s="90"/>
      <c r="B9" s="91"/>
      <c r="C9" s="92"/>
      <c r="D9" s="95"/>
      <c r="E9" s="91"/>
      <c r="F9" s="91"/>
      <c r="G9" s="92"/>
      <c r="H9" s="98"/>
      <c r="I9" s="98"/>
      <c r="J9" s="99"/>
      <c r="K9" s="99"/>
      <c r="L9" s="99"/>
      <c r="M9" s="43" t="s">
        <v>14</v>
      </c>
      <c r="N9" s="43" t="s">
        <v>13</v>
      </c>
      <c r="O9" s="81"/>
      <c r="P9" s="81"/>
      <c r="Q9" s="81"/>
    </row>
    <row r="10" spans="1:17" s="33" customFormat="1" ht="13.5" thickBot="1" x14ac:dyDescent="0.25">
      <c r="A10" s="105">
        <v>1</v>
      </c>
      <c r="B10" s="72"/>
      <c r="C10" s="73"/>
      <c r="D10" s="71">
        <v>2</v>
      </c>
      <c r="E10" s="72"/>
      <c r="F10" s="72"/>
      <c r="G10" s="73"/>
      <c r="H10" s="41">
        <v>3</v>
      </c>
      <c r="I10" s="41">
        <v>4</v>
      </c>
      <c r="J10" s="40">
        <v>5</v>
      </c>
      <c r="K10" s="40">
        <v>6</v>
      </c>
      <c r="L10" s="40">
        <v>7</v>
      </c>
      <c r="M10" s="40">
        <v>8</v>
      </c>
      <c r="N10" s="40">
        <v>9</v>
      </c>
      <c r="O10" s="40">
        <v>10</v>
      </c>
      <c r="P10" s="40">
        <v>11</v>
      </c>
      <c r="Q10" s="40">
        <v>12</v>
      </c>
    </row>
    <row r="11" spans="1:17" s="33" customFormat="1" ht="14.1" customHeight="1" thickTop="1" x14ac:dyDescent="0.2">
      <c r="A11" s="39"/>
      <c r="B11" s="38"/>
      <c r="C11" s="37"/>
      <c r="G11" s="36"/>
      <c r="H11" s="35"/>
      <c r="I11" s="35"/>
      <c r="J11" s="34"/>
      <c r="K11" s="34"/>
      <c r="L11" s="34"/>
      <c r="M11" s="34"/>
      <c r="N11" s="34"/>
      <c r="O11" s="34"/>
      <c r="P11" s="34"/>
      <c r="Q11" s="34"/>
    </row>
    <row r="12" spans="1:17" s="5" customFormat="1" ht="16.5" customHeight="1" x14ac:dyDescent="0.2">
      <c r="A12" s="24"/>
      <c r="B12" s="23" t="s">
        <v>12</v>
      </c>
      <c r="C12" s="22"/>
      <c r="D12" s="74" t="s">
        <v>33</v>
      </c>
      <c r="E12" s="74"/>
      <c r="F12" s="74"/>
      <c r="G12" s="75"/>
      <c r="H12" s="32">
        <f>H13+H48+H56+H73+H82</f>
        <v>8289328878</v>
      </c>
      <c r="I12" s="25">
        <f t="shared" ref="I12:I46" si="0">H12/$H$92*100</f>
        <v>100</v>
      </c>
      <c r="J12" s="25">
        <f>(J13*H13+J48*H48+J82*H82)/H12</f>
        <v>78.298017429680755</v>
      </c>
      <c r="K12" s="25">
        <f t="shared" ref="K12:K75" si="1">M12/H12*100</f>
        <v>78.510220269728322</v>
      </c>
      <c r="L12" s="25">
        <f t="shared" ref="L12:L46" si="2">J12*H12/$H$92</f>
        <v>78.298017429680755</v>
      </c>
      <c r="M12" s="68">
        <f>M13+M48+M73+M82+M56</f>
        <v>6507970361</v>
      </c>
      <c r="N12" s="25">
        <f t="shared" ref="N12:N46" si="3">M12/$H$92*100</f>
        <v>78.510220269728322</v>
      </c>
      <c r="O12" s="32">
        <f>O13+O48+O73+O82+O56</f>
        <v>1781358517</v>
      </c>
      <c r="P12" s="32"/>
      <c r="Q12" s="32"/>
    </row>
    <row r="13" spans="1:17" s="5" customFormat="1" ht="32.25" customHeight="1" x14ac:dyDescent="0.2">
      <c r="A13" s="24"/>
      <c r="B13" s="23"/>
      <c r="C13" s="22">
        <v>1</v>
      </c>
      <c r="D13" s="21"/>
      <c r="E13" s="74" t="s">
        <v>11</v>
      </c>
      <c r="F13" s="74"/>
      <c r="G13" s="75"/>
      <c r="H13" s="32">
        <f>H14+H21+H27+H29+H36+H38+H42+H47</f>
        <v>5543918878</v>
      </c>
      <c r="I13" s="25">
        <f t="shared" si="0"/>
        <v>66.880189694411101</v>
      </c>
      <c r="J13" s="25">
        <f>(J14*H14+J21*H21+J27*H27+J29*H29+J36*H36+J38*H38+J42*H42+J47*H47)/H13</f>
        <v>85.664213514128548</v>
      </c>
      <c r="K13" s="25">
        <f t="shared" si="1"/>
        <v>82.154431571392124</v>
      </c>
      <c r="L13" s="25">
        <f t="shared" si="2"/>
        <v>57.29238849847453</v>
      </c>
      <c r="M13" s="69">
        <f>M14+M21+M27+M29+M36+M38+M42+M47</f>
        <v>4554575041</v>
      </c>
      <c r="N13" s="25">
        <f t="shared" si="3"/>
        <v>54.945039677312224</v>
      </c>
      <c r="O13" s="32">
        <f>O14+O21+O27+O29+O36+O38+O42</f>
        <v>989343837</v>
      </c>
      <c r="P13" s="32"/>
      <c r="Q13" s="32"/>
    </row>
    <row r="14" spans="1:17" s="5" customFormat="1" ht="32.25" customHeight="1" x14ac:dyDescent="0.2">
      <c r="A14" s="24"/>
      <c r="B14" s="23"/>
      <c r="C14" s="22"/>
      <c r="D14" s="21"/>
      <c r="E14" s="21"/>
      <c r="F14" s="74" t="s">
        <v>10</v>
      </c>
      <c r="G14" s="75"/>
      <c r="H14" s="32">
        <f>SUM(H15:H20)</f>
        <v>32575000</v>
      </c>
      <c r="I14" s="25">
        <f t="shared" si="0"/>
        <v>0.39297511872709656</v>
      </c>
      <c r="J14" s="25">
        <f>(J15*H15+J18*H18+J19*H19+J20*H20)/H14</f>
        <v>56.254796623177285</v>
      </c>
      <c r="K14" s="25">
        <f t="shared" si="1"/>
        <v>65.387567152724486</v>
      </c>
      <c r="L14" s="25">
        <f t="shared" si="2"/>
        <v>0.22106735381961762</v>
      </c>
      <c r="M14" s="32">
        <f>SUM(M15:M20)</f>
        <v>21300000</v>
      </c>
      <c r="N14" s="25">
        <f t="shared" si="3"/>
        <v>0.25695686965117898</v>
      </c>
      <c r="O14" s="32">
        <f>SUM(O15:O20)</f>
        <v>11275000</v>
      </c>
      <c r="P14" s="32"/>
      <c r="Q14" s="32"/>
    </row>
    <row r="15" spans="1:17" s="10" customFormat="1" ht="32.25" customHeight="1" x14ac:dyDescent="0.2">
      <c r="A15" s="18"/>
      <c r="B15" s="17"/>
      <c r="C15" s="16"/>
      <c r="D15" s="15"/>
      <c r="E15" s="15"/>
      <c r="F15" s="15"/>
      <c r="G15" s="14" t="s">
        <v>9</v>
      </c>
      <c r="H15" s="13">
        <v>8800000</v>
      </c>
      <c r="I15" s="12">
        <f t="shared" si="0"/>
        <v>0.10616058464461857</v>
      </c>
      <c r="J15" s="12">
        <f>K15</f>
        <v>94.318181818181827</v>
      </c>
      <c r="K15" s="12">
        <f t="shared" si="1"/>
        <v>94.318181818181827</v>
      </c>
      <c r="L15" s="12">
        <f t="shared" si="2"/>
        <v>0.10012873324435616</v>
      </c>
      <c r="M15" s="11">
        <v>8300000</v>
      </c>
      <c r="N15" s="12">
        <f t="shared" si="3"/>
        <v>0.10012873324435614</v>
      </c>
      <c r="O15" s="11">
        <f>H15-M15</f>
        <v>500000</v>
      </c>
      <c r="P15" s="11"/>
      <c r="Q15" s="11"/>
    </row>
    <row r="16" spans="1:17" s="10" customFormat="1" ht="31.5" customHeight="1" x14ac:dyDescent="0.2">
      <c r="A16" s="18"/>
      <c r="B16" s="17"/>
      <c r="C16" s="16"/>
      <c r="D16" s="15"/>
      <c r="E16" s="15"/>
      <c r="F16" s="15"/>
      <c r="G16" s="14" t="s">
        <v>34</v>
      </c>
      <c r="H16" s="13">
        <v>2975000</v>
      </c>
      <c r="I16" s="12">
        <f t="shared" si="0"/>
        <v>3.5889515831561393E-2</v>
      </c>
      <c r="J16" s="12">
        <f t="shared" ref="J16:J17" si="4">K16</f>
        <v>100</v>
      </c>
      <c r="K16" s="12">
        <f t="shared" si="1"/>
        <v>100</v>
      </c>
      <c r="L16" s="12">
        <f t="shared" si="2"/>
        <v>3.5889515831561386E-2</v>
      </c>
      <c r="M16" s="11">
        <v>2975000</v>
      </c>
      <c r="N16" s="12">
        <f t="shared" si="3"/>
        <v>3.5889515831561393E-2</v>
      </c>
      <c r="O16" s="11">
        <f t="shared" ref="O16:O17" si="5">H16-M16</f>
        <v>0</v>
      </c>
      <c r="P16" s="11"/>
      <c r="Q16" s="11"/>
    </row>
    <row r="17" spans="1:17" s="10" customFormat="1" ht="30.75" customHeight="1" x14ac:dyDescent="0.2">
      <c r="A17" s="18"/>
      <c r="B17" s="17"/>
      <c r="C17" s="16"/>
      <c r="D17" s="15"/>
      <c r="E17" s="15"/>
      <c r="F17" s="15"/>
      <c r="G17" s="14" t="s">
        <v>35</v>
      </c>
      <c r="H17" s="13">
        <v>4725000</v>
      </c>
      <c r="I17" s="12">
        <f t="shared" si="0"/>
        <v>5.7000995732479853E-2</v>
      </c>
      <c r="J17" s="12">
        <f t="shared" si="4"/>
        <v>0</v>
      </c>
      <c r="K17" s="12">
        <f t="shared" si="1"/>
        <v>0</v>
      </c>
      <c r="L17" s="12">
        <f t="shared" si="2"/>
        <v>0</v>
      </c>
      <c r="M17" s="11">
        <v>0</v>
      </c>
      <c r="N17" s="12">
        <f t="shared" si="3"/>
        <v>0</v>
      </c>
      <c r="O17" s="11">
        <f t="shared" si="5"/>
        <v>4725000</v>
      </c>
      <c r="P17" s="11"/>
      <c r="Q17" s="11"/>
    </row>
    <row r="18" spans="1:17" s="10" customFormat="1" ht="28.5" customHeight="1" x14ac:dyDescent="0.2">
      <c r="A18" s="18"/>
      <c r="B18" s="17"/>
      <c r="C18" s="16"/>
      <c r="D18" s="15"/>
      <c r="E18" s="15"/>
      <c r="F18" s="15"/>
      <c r="G18" s="14" t="s">
        <v>36</v>
      </c>
      <c r="H18" s="13">
        <v>2975000</v>
      </c>
      <c r="I18" s="12">
        <f t="shared" si="0"/>
        <v>3.5889515831561393E-2</v>
      </c>
      <c r="J18" s="12">
        <f>K18</f>
        <v>100</v>
      </c>
      <c r="K18" s="12">
        <f t="shared" si="1"/>
        <v>100</v>
      </c>
      <c r="L18" s="12">
        <f t="shared" si="2"/>
        <v>3.5889515831561386E-2</v>
      </c>
      <c r="M18" s="11">
        <v>2975000</v>
      </c>
      <c r="N18" s="12">
        <f t="shared" si="3"/>
        <v>3.5889515831561393E-2</v>
      </c>
      <c r="O18" s="11">
        <f>H18-M18</f>
        <v>0</v>
      </c>
      <c r="P18" s="11"/>
      <c r="Q18" s="11"/>
    </row>
    <row r="19" spans="1:17" s="10" customFormat="1" ht="29.25" customHeight="1" x14ac:dyDescent="0.2">
      <c r="A19" s="18"/>
      <c r="B19" s="17"/>
      <c r="C19" s="16"/>
      <c r="D19" s="15"/>
      <c r="E19" s="15"/>
      <c r="F19" s="15"/>
      <c r="G19" s="14" t="s">
        <v>8</v>
      </c>
      <c r="H19" s="13">
        <v>4225000</v>
      </c>
      <c r="I19" s="12">
        <f t="shared" si="0"/>
        <v>5.0969144332217435E-2</v>
      </c>
      <c r="J19" s="12">
        <f>K19</f>
        <v>0</v>
      </c>
      <c r="K19" s="12">
        <f t="shared" si="1"/>
        <v>0</v>
      </c>
      <c r="L19" s="12">
        <f t="shared" si="2"/>
        <v>0</v>
      </c>
      <c r="M19" s="11">
        <v>0</v>
      </c>
      <c r="N19" s="12">
        <f t="shared" si="3"/>
        <v>0</v>
      </c>
      <c r="O19" s="11">
        <f>H19-M19</f>
        <v>4225000</v>
      </c>
      <c r="P19" s="11"/>
      <c r="Q19" s="11"/>
    </row>
    <row r="20" spans="1:17" s="10" customFormat="1" ht="20.100000000000001" customHeight="1" x14ac:dyDescent="0.2">
      <c r="A20" s="18"/>
      <c r="B20" s="17"/>
      <c r="C20" s="16"/>
      <c r="D20" s="15"/>
      <c r="E20" s="15"/>
      <c r="F20" s="15"/>
      <c r="G20" s="14" t="s">
        <v>37</v>
      </c>
      <c r="H20" s="13">
        <v>8875000</v>
      </c>
      <c r="I20" s="12">
        <f t="shared" si="0"/>
        <v>0.10706536235465791</v>
      </c>
      <c r="J20" s="12">
        <f>K20</f>
        <v>79.436619718309871</v>
      </c>
      <c r="K20" s="12">
        <f t="shared" si="1"/>
        <v>79.436619718309871</v>
      </c>
      <c r="L20" s="12">
        <f t="shared" si="2"/>
        <v>8.5049104743700116E-2</v>
      </c>
      <c r="M20" s="11">
        <v>7050000</v>
      </c>
      <c r="N20" s="12">
        <f t="shared" si="3"/>
        <v>8.5049104743700088E-2</v>
      </c>
      <c r="O20" s="11">
        <f>H20-M20</f>
        <v>1825000</v>
      </c>
      <c r="P20" s="11"/>
      <c r="Q20" s="11"/>
    </row>
    <row r="21" spans="1:17" s="5" customFormat="1" ht="20.100000000000001" customHeight="1" x14ac:dyDescent="0.2">
      <c r="A21" s="24"/>
      <c r="B21" s="23"/>
      <c r="C21" s="22"/>
      <c r="D21" s="21"/>
      <c r="E21" s="21"/>
      <c r="F21" s="74" t="s">
        <v>7</v>
      </c>
      <c r="G21" s="75"/>
      <c r="H21" s="19">
        <f>SUM(H22:H26)</f>
        <v>2550314000</v>
      </c>
      <c r="I21" s="25">
        <f t="shared" si="0"/>
        <v>30.766230144017698</v>
      </c>
      <c r="J21" s="25">
        <f>(J22*H22+J23*H23+J26*H26)/H21</f>
        <v>94.788150937492404</v>
      </c>
      <c r="K21" s="20">
        <f t="shared" si="1"/>
        <v>82.179597727966041</v>
      </c>
      <c r="L21" s="25">
        <f t="shared" si="2"/>
        <v>29.162740666687782</v>
      </c>
      <c r="M21" s="19">
        <f>SUM(M22:M26)</f>
        <v>2095837786</v>
      </c>
      <c r="N21" s="25">
        <f t="shared" si="3"/>
        <v>25.283564168413974</v>
      </c>
      <c r="O21" s="19">
        <f>SUM(O22:O26)</f>
        <v>454476214</v>
      </c>
      <c r="P21" s="19"/>
      <c r="Q21" s="19"/>
    </row>
    <row r="22" spans="1:17" s="10" customFormat="1" ht="20.100000000000001" customHeight="1" x14ac:dyDescent="0.2">
      <c r="A22" s="18"/>
      <c r="B22" s="17"/>
      <c r="C22" s="16"/>
      <c r="D22" s="15"/>
      <c r="E22" s="15"/>
      <c r="F22" s="31"/>
      <c r="G22" s="14" t="s">
        <v>6</v>
      </c>
      <c r="H22" s="28">
        <v>2529319000</v>
      </c>
      <c r="I22" s="12">
        <f t="shared" si="0"/>
        <v>30.512952703720682</v>
      </c>
      <c r="J22" s="12">
        <v>95.23</v>
      </c>
      <c r="K22" s="12">
        <f t="shared" si="1"/>
        <v>82.378410394260271</v>
      </c>
      <c r="L22" s="12">
        <f t="shared" si="2"/>
        <v>29.057484859753202</v>
      </c>
      <c r="M22" s="13">
        <v>2083612786</v>
      </c>
      <c r="N22" s="12">
        <f t="shared" si="3"/>
        <v>25.136085401677555</v>
      </c>
      <c r="O22" s="11">
        <f>H22-M22</f>
        <v>445706214</v>
      </c>
      <c r="P22" s="30"/>
      <c r="Q22" s="30"/>
    </row>
    <row r="23" spans="1:17" s="10" customFormat="1" ht="34.5" customHeight="1" x14ac:dyDescent="0.2">
      <c r="A23" s="18"/>
      <c r="B23" s="17"/>
      <c r="C23" s="16"/>
      <c r="D23" s="15"/>
      <c r="E23" s="15"/>
      <c r="F23" s="15"/>
      <c r="G23" s="14" t="s">
        <v>38</v>
      </c>
      <c r="H23" s="13">
        <v>8395000</v>
      </c>
      <c r="I23" s="12">
        <f t="shared" si="0"/>
        <v>0.10127478501040602</v>
      </c>
      <c r="J23" s="12">
        <f>K23</f>
        <v>59.857057772483621</v>
      </c>
      <c r="K23" s="12">
        <f t="shared" si="1"/>
        <v>59.857057772483621</v>
      </c>
      <c r="L23" s="12">
        <f t="shared" si="2"/>
        <v>6.0620106572637306E-2</v>
      </c>
      <c r="M23" s="11">
        <v>5025000</v>
      </c>
      <c r="N23" s="12">
        <f t="shared" si="3"/>
        <v>6.0620106572637306E-2</v>
      </c>
      <c r="O23" s="11">
        <f>H23-M23</f>
        <v>3370000</v>
      </c>
      <c r="P23" s="11"/>
      <c r="Q23" s="11"/>
    </row>
    <row r="24" spans="1:17" s="10" customFormat="1" ht="31.5" customHeight="1" x14ac:dyDescent="0.2">
      <c r="A24" s="18"/>
      <c r="B24" s="17"/>
      <c r="C24" s="16"/>
      <c r="D24" s="15"/>
      <c r="E24" s="15"/>
      <c r="F24" s="15"/>
      <c r="G24" s="14" t="s">
        <v>39</v>
      </c>
      <c r="H24" s="13">
        <v>4500000</v>
      </c>
      <c r="I24" s="12">
        <f t="shared" si="0"/>
        <v>5.4286662602361764E-2</v>
      </c>
      <c r="J24" s="12">
        <f t="shared" ref="J24:J25" si="6">K24</f>
        <v>0</v>
      </c>
      <c r="K24" s="12">
        <f t="shared" si="1"/>
        <v>0</v>
      </c>
      <c r="L24" s="12">
        <f t="shared" si="2"/>
        <v>0</v>
      </c>
      <c r="M24" s="11">
        <v>0</v>
      </c>
      <c r="N24" s="12">
        <f t="shared" si="3"/>
        <v>0</v>
      </c>
      <c r="O24" s="11">
        <f t="shared" ref="O24:O25" si="7">H24-M24</f>
        <v>4500000</v>
      </c>
      <c r="P24" s="11"/>
      <c r="Q24" s="11"/>
    </row>
    <row r="25" spans="1:17" s="10" customFormat="1" ht="33" customHeight="1" x14ac:dyDescent="0.2">
      <c r="A25" s="18"/>
      <c r="B25" s="17"/>
      <c r="C25" s="16"/>
      <c r="D25" s="15"/>
      <c r="E25" s="15"/>
      <c r="F25" s="15"/>
      <c r="G25" s="14" t="s">
        <v>40</v>
      </c>
      <c r="H25" s="13">
        <v>4100000</v>
      </c>
      <c r="I25" s="12">
        <f t="shared" si="0"/>
        <v>4.9461181482151825E-2</v>
      </c>
      <c r="J25" s="12">
        <f t="shared" si="6"/>
        <v>85.365853658536579</v>
      </c>
      <c r="K25" s="12">
        <f t="shared" si="1"/>
        <v>85.365853658536579</v>
      </c>
      <c r="L25" s="12">
        <f t="shared" si="2"/>
        <v>4.2222959801836928E-2</v>
      </c>
      <c r="M25" s="11">
        <v>3500000</v>
      </c>
      <c r="N25" s="12">
        <f t="shared" si="3"/>
        <v>4.2222959801836928E-2</v>
      </c>
      <c r="O25" s="11">
        <f t="shared" si="7"/>
        <v>600000</v>
      </c>
      <c r="P25" s="11"/>
      <c r="Q25" s="11"/>
    </row>
    <row r="26" spans="1:17" s="10" customFormat="1" ht="33.75" customHeight="1" x14ac:dyDescent="0.2">
      <c r="A26" s="18"/>
      <c r="B26" s="17"/>
      <c r="C26" s="16"/>
      <c r="D26" s="15"/>
      <c r="E26" s="15"/>
      <c r="F26" s="15"/>
      <c r="G26" s="14" t="s">
        <v>5</v>
      </c>
      <c r="H26" s="13">
        <v>4000000</v>
      </c>
      <c r="I26" s="12">
        <f t="shared" si="0"/>
        <v>4.8254811202099346E-2</v>
      </c>
      <c r="J26" s="12">
        <f>K26</f>
        <v>92.5</v>
      </c>
      <c r="K26" s="12">
        <f t="shared" si="1"/>
        <v>92.5</v>
      </c>
      <c r="L26" s="12">
        <f t="shared" si="2"/>
        <v>4.4635700361941893E-2</v>
      </c>
      <c r="M26" s="11">
        <v>3700000</v>
      </c>
      <c r="N26" s="12">
        <f t="shared" si="3"/>
        <v>4.4635700361941893E-2</v>
      </c>
      <c r="O26" s="11">
        <f>H26-M26</f>
        <v>300000</v>
      </c>
      <c r="P26" s="11"/>
      <c r="Q26" s="11"/>
    </row>
    <row r="27" spans="1:17" s="5" customFormat="1" ht="20.100000000000001" customHeight="1" x14ac:dyDescent="0.2">
      <c r="A27" s="24"/>
      <c r="B27" s="23"/>
      <c r="C27" s="22"/>
      <c r="D27" s="21"/>
      <c r="E27" s="21"/>
      <c r="F27" s="74" t="s">
        <v>4</v>
      </c>
      <c r="G27" s="75"/>
      <c r="H27" s="19">
        <f>SUM(H28:H28)</f>
        <v>0</v>
      </c>
      <c r="I27" s="25">
        <f t="shared" si="0"/>
        <v>0</v>
      </c>
      <c r="J27" s="25">
        <v>0</v>
      </c>
      <c r="K27" s="20">
        <v>0</v>
      </c>
      <c r="L27" s="25">
        <f t="shared" si="2"/>
        <v>0</v>
      </c>
      <c r="M27" s="19">
        <f>SUM(M28)</f>
        <v>0</v>
      </c>
      <c r="N27" s="25">
        <f t="shared" si="3"/>
        <v>0</v>
      </c>
      <c r="O27" s="19">
        <f>SUM(O28:O28)</f>
        <v>0</v>
      </c>
      <c r="P27" s="19"/>
      <c r="Q27" s="19"/>
    </row>
    <row r="28" spans="1:17" s="10" customFormat="1" ht="36.75" customHeight="1" x14ac:dyDescent="0.2">
      <c r="A28" s="18"/>
      <c r="B28" s="17"/>
      <c r="C28" s="16"/>
      <c r="D28" s="15"/>
      <c r="E28" s="15"/>
      <c r="F28" s="15"/>
      <c r="G28" s="14" t="s">
        <v>41</v>
      </c>
      <c r="H28" s="13">
        <v>0</v>
      </c>
      <c r="I28" s="12">
        <f t="shared" si="0"/>
        <v>0</v>
      </c>
      <c r="J28" s="12">
        <v>0</v>
      </c>
      <c r="K28" s="12">
        <v>0</v>
      </c>
      <c r="L28" s="12">
        <f t="shared" si="2"/>
        <v>0</v>
      </c>
      <c r="M28" s="11">
        <v>0</v>
      </c>
      <c r="N28" s="12">
        <f t="shared" si="3"/>
        <v>0</v>
      </c>
      <c r="O28" s="11">
        <f>H28-M28</f>
        <v>0</v>
      </c>
      <c r="P28" s="11"/>
      <c r="Q28" s="11"/>
    </row>
    <row r="29" spans="1:17" s="5" customFormat="1" ht="20.100000000000001" customHeight="1" x14ac:dyDescent="0.2">
      <c r="A29" s="24"/>
      <c r="B29" s="23"/>
      <c r="C29" s="22"/>
      <c r="D29" s="21"/>
      <c r="E29" s="21"/>
      <c r="F29" s="74" t="s">
        <v>3</v>
      </c>
      <c r="G29" s="75"/>
      <c r="H29" s="19">
        <f>SUM(H30:H35)</f>
        <v>2462693000</v>
      </c>
      <c r="I29" s="25">
        <f t="shared" si="0"/>
        <v>29.70919644093291</v>
      </c>
      <c r="J29" s="25">
        <f>(J30*H30+J31*H31+J32*H32+J33*H33+J34*H34+J35*H35)/H29</f>
        <v>88.449153873422304</v>
      </c>
      <c r="K29" s="20">
        <f t="shared" si="1"/>
        <v>88.449153873422304</v>
      </c>
      <c r="L29" s="25">
        <f t="shared" si="2"/>
        <v>26.277532874598055</v>
      </c>
      <c r="M29" s="19">
        <f>SUM(M30:M35)</f>
        <v>2178231121</v>
      </c>
      <c r="N29" s="25">
        <f t="shared" si="3"/>
        <v>26.277532874598052</v>
      </c>
      <c r="O29" s="19">
        <f>SUM(O30:O35)</f>
        <v>284461879</v>
      </c>
      <c r="P29" s="19"/>
      <c r="Q29" s="19"/>
    </row>
    <row r="30" spans="1:17" s="29" customFormat="1" ht="20.100000000000001" customHeight="1" x14ac:dyDescent="0.2">
      <c r="A30" s="18"/>
      <c r="B30" s="17"/>
      <c r="C30" s="16"/>
      <c r="D30" s="15"/>
      <c r="E30" s="15"/>
      <c r="F30" s="15"/>
      <c r="G30" s="14" t="s">
        <v>42</v>
      </c>
      <c r="H30" s="13">
        <v>1932755000</v>
      </c>
      <c r="I30" s="12">
        <f t="shared" si="0"/>
        <v>23.31618190622838</v>
      </c>
      <c r="J30" s="12">
        <f>K30</f>
        <v>92.588642223147787</v>
      </c>
      <c r="K30" s="12">
        <f t="shared" si="1"/>
        <v>92.588642223147787</v>
      </c>
      <c r="L30" s="12">
        <f t="shared" si="2"/>
        <v>21.588136245256113</v>
      </c>
      <c r="M30" s="11">
        <v>1789511612</v>
      </c>
      <c r="N30" s="12">
        <f t="shared" si="3"/>
        <v>21.588136245256116</v>
      </c>
      <c r="O30" s="11">
        <f>H30-M30</f>
        <v>143243388</v>
      </c>
      <c r="P30" s="11"/>
      <c r="Q30" s="11"/>
    </row>
    <row r="31" spans="1:17" s="29" customFormat="1" ht="20.100000000000001" customHeight="1" x14ac:dyDescent="0.2">
      <c r="A31" s="18"/>
      <c r="B31" s="17"/>
      <c r="C31" s="16"/>
      <c r="D31" s="15"/>
      <c r="E31" s="15"/>
      <c r="F31" s="15"/>
      <c r="G31" s="14" t="s">
        <v>43</v>
      </c>
      <c r="H31" s="13">
        <v>0</v>
      </c>
      <c r="I31" s="12">
        <f t="shared" si="0"/>
        <v>0</v>
      </c>
      <c r="J31" s="12">
        <v>0</v>
      </c>
      <c r="K31" s="12">
        <v>0</v>
      </c>
      <c r="L31" s="12">
        <f t="shared" si="2"/>
        <v>0</v>
      </c>
      <c r="M31" s="11">
        <v>0</v>
      </c>
      <c r="N31" s="12">
        <f t="shared" si="3"/>
        <v>0</v>
      </c>
      <c r="O31" s="11">
        <f t="shared" ref="O31:O35" si="8">H31-M31</f>
        <v>0</v>
      </c>
      <c r="P31" s="11"/>
      <c r="Q31" s="11"/>
    </row>
    <row r="32" spans="1:17" s="29" customFormat="1" ht="20.100000000000001" customHeight="1" x14ac:dyDescent="0.2">
      <c r="A32" s="18"/>
      <c r="B32" s="17"/>
      <c r="C32" s="16"/>
      <c r="D32" s="15"/>
      <c r="E32" s="15"/>
      <c r="F32" s="15"/>
      <c r="G32" s="14" t="s">
        <v>44</v>
      </c>
      <c r="H32" s="13">
        <v>250708000</v>
      </c>
      <c r="I32" s="12">
        <f t="shared" si="0"/>
        <v>3.0244668017139804</v>
      </c>
      <c r="J32" s="12">
        <f t="shared" ref="J32:J35" si="9">K32</f>
        <v>78.900872728433086</v>
      </c>
      <c r="K32" s="12">
        <f t="shared" si="1"/>
        <v>78.900872728433086</v>
      </c>
      <c r="L32" s="12">
        <f t="shared" si="2"/>
        <v>2.3863307019340589</v>
      </c>
      <c r="M32" s="11">
        <v>197810800</v>
      </c>
      <c r="N32" s="12">
        <f t="shared" si="3"/>
        <v>2.3863307019340581</v>
      </c>
      <c r="O32" s="11">
        <f t="shared" si="8"/>
        <v>52897200</v>
      </c>
      <c r="P32" s="11"/>
      <c r="Q32" s="11"/>
    </row>
    <row r="33" spans="1:17" s="29" customFormat="1" ht="31.5" customHeight="1" x14ac:dyDescent="0.2">
      <c r="A33" s="18"/>
      <c r="B33" s="17"/>
      <c r="C33" s="16"/>
      <c r="D33" s="15"/>
      <c r="E33" s="15"/>
      <c r="F33" s="15"/>
      <c r="G33" s="14" t="s">
        <v>45</v>
      </c>
      <c r="H33" s="13">
        <v>68040000</v>
      </c>
      <c r="I33" s="12">
        <f t="shared" si="0"/>
        <v>0.82081433854770991</v>
      </c>
      <c r="J33" s="12">
        <f t="shared" si="9"/>
        <v>50</v>
      </c>
      <c r="K33" s="12">
        <f t="shared" si="1"/>
        <v>50</v>
      </c>
      <c r="L33" s="12">
        <f t="shared" si="2"/>
        <v>0.41040716927385495</v>
      </c>
      <c r="M33" s="11">
        <v>34020000</v>
      </c>
      <c r="N33" s="12">
        <f t="shared" si="3"/>
        <v>0.41040716927385495</v>
      </c>
      <c r="O33" s="11">
        <f t="shared" si="8"/>
        <v>34020000</v>
      </c>
      <c r="P33" s="11"/>
      <c r="Q33" s="11"/>
    </row>
    <row r="34" spans="1:17" s="29" customFormat="1" ht="20.100000000000001" customHeight="1" x14ac:dyDescent="0.2">
      <c r="A34" s="18"/>
      <c r="B34" s="17"/>
      <c r="C34" s="16"/>
      <c r="D34" s="15"/>
      <c r="E34" s="15"/>
      <c r="F34" s="15"/>
      <c r="G34" s="14" t="s">
        <v>102</v>
      </c>
      <c r="H34" s="13">
        <v>11190000</v>
      </c>
      <c r="I34" s="12">
        <f t="shared" si="0"/>
        <v>0.1349928343378729</v>
      </c>
      <c r="J34" s="12">
        <f t="shared" si="9"/>
        <v>43.163538873994639</v>
      </c>
      <c r="K34" s="12">
        <f t="shared" si="1"/>
        <v>43.163538873994639</v>
      </c>
      <c r="L34" s="12">
        <f t="shared" si="2"/>
        <v>5.8267684526534962E-2</v>
      </c>
      <c r="M34" s="11">
        <v>4830000</v>
      </c>
      <c r="N34" s="12">
        <f t="shared" si="3"/>
        <v>5.8267684526534962E-2</v>
      </c>
      <c r="O34" s="11">
        <f t="shared" si="8"/>
        <v>6360000</v>
      </c>
      <c r="P34" s="11"/>
      <c r="Q34" s="11"/>
    </row>
    <row r="35" spans="1:17" s="29" customFormat="1" ht="34.5" customHeight="1" x14ac:dyDescent="0.2">
      <c r="A35" s="18"/>
      <c r="B35" s="17"/>
      <c r="C35" s="16"/>
      <c r="D35" s="15"/>
      <c r="E35" s="15"/>
      <c r="F35" s="15"/>
      <c r="G35" s="14" t="s">
        <v>47</v>
      </c>
      <c r="H35" s="13">
        <v>200000000</v>
      </c>
      <c r="I35" s="12">
        <f t="shared" si="0"/>
        <v>2.4127405601049672</v>
      </c>
      <c r="J35" s="12">
        <f t="shared" si="9"/>
        <v>76.029354499999997</v>
      </c>
      <c r="K35" s="12">
        <f t="shared" si="1"/>
        <v>76.029354499999997</v>
      </c>
      <c r="L35" s="12">
        <f t="shared" si="2"/>
        <v>1.8343910736074911</v>
      </c>
      <c r="M35" s="11">
        <v>152058709</v>
      </c>
      <c r="N35" s="12">
        <f t="shared" si="3"/>
        <v>1.8343910736074911</v>
      </c>
      <c r="O35" s="11">
        <f t="shared" si="8"/>
        <v>47941291</v>
      </c>
      <c r="P35" s="11"/>
      <c r="Q35" s="11"/>
    </row>
    <row r="36" spans="1:17" s="5" customFormat="1" ht="30.6" customHeight="1" x14ac:dyDescent="0.2">
      <c r="A36" s="24"/>
      <c r="B36" s="23"/>
      <c r="C36" s="22"/>
      <c r="D36" s="21"/>
      <c r="E36" s="21"/>
      <c r="F36" s="74" t="s">
        <v>48</v>
      </c>
      <c r="G36" s="75"/>
      <c r="H36" s="19">
        <f>SUM(H37)</f>
        <v>23308000</v>
      </c>
      <c r="I36" s="20">
        <f t="shared" si="0"/>
        <v>0.28118078487463288</v>
      </c>
      <c r="J36" s="20">
        <f>SUM(J37)</f>
        <v>100</v>
      </c>
      <c r="K36" s="20">
        <f t="shared" si="1"/>
        <v>100</v>
      </c>
      <c r="L36" s="20">
        <f t="shared" si="2"/>
        <v>0.28118078487463288</v>
      </c>
      <c r="M36" s="19">
        <f>SUM(M37)</f>
        <v>23308000</v>
      </c>
      <c r="N36" s="20">
        <f t="shared" si="3"/>
        <v>0.28118078487463288</v>
      </c>
      <c r="O36" s="19">
        <f>SUM(O37)</f>
        <v>0</v>
      </c>
      <c r="P36" s="19"/>
      <c r="Q36" s="19"/>
    </row>
    <row r="37" spans="1:17" s="10" customFormat="1" ht="20.100000000000001" customHeight="1" x14ac:dyDescent="0.2">
      <c r="A37" s="18"/>
      <c r="B37" s="17"/>
      <c r="C37" s="16"/>
      <c r="D37" s="15"/>
      <c r="E37" s="15"/>
      <c r="F37" s="15"/>
      <c r="G37" s="14" t="s">
        <v>49</v>
      </c>
      <c r="H37" s="28">
        <v>23308000</v>
      </c>
      <c r="I37" s="12">
        <f t="shared" si="0"/>
        <v>0.28118078487463288</v>
      </c>
      <c r="J37" s="12">
        <f>K37</f>
        <v>100</v>
      </c>
      <c r="K37" s="12">
        <f t="shared" si="1"/>
        <v>100</v>
      </c>
      <c r="L37" s="12">
        <f t="shared" si="2"/>
        <v>0.28118078487463288</v>
      </c>
      <c r="M37" s="11">
        <v>23308000</v>
      </c>
      <c r="N37" s="12">
        <f t="shared" si="3"/>
        <v>0.28118078487463288</v>
      </c>
      <c r="O37" s="11">
        <f>H37-M37</f>
        <v>0</v>
      </c>
      <c r="P37" s="11"/>
      <c r="Q37" s="11"/>
    </row>
    <row r="38" spans="1:17" s="5" customFormat="1" ht="34.5" customHeight="1" x14ac:dyDescent="0.2">
      <c r="A38" s="24"/>
      <c r="B38" s="23"/>
      <c r="C38" s="22"/>
      <c r="D38" s="21"/>
      <c r="E38" s="21"/>
      <c r="F38" s="74" t="s">
        <v>2</v>
      </c>
      <c r="G38" s="75"/>
      <c r="H38" s="26">
        <f>SUM(H39:H41)</f>
        <v>215235161</v>
      </c>
      <c r="I38" s="25">
        <f t="shared" si="0"/>
        <v>2.5965330145271142</v>
      </c>
      <c r="J38" s="25">
        <f>(J39*H39+J41*H41)/H38</f>
        <v>37.987705921338751</v>
      </c>
      <c r="K38" s="27">
        <f t="shared" si="1"/>
        <v>55.103047963431962</v>
      </c>
      <c r="L38" s="25">
        <f t="shared" si="2"/>
        <v>0.98636332570903207</v>
      </c>
      <c r="M38" s="26">
        <f>SUM(M39:M41)</f>
        <v>118601134</v>
      </c>
      <c r="N38" s="25">
        <f t="shared" si="3"/>
        <v>1.4307688323812213</v>
      </c>
      <c r="O38" s="26">
        <f>SUM(O39:O41)</f>
        <v>96634027</v>
      </c>
      <c r="P38" s="26"/>
      <c r="Q38" s="26"/>
    </row>
    <row r="39" spans="1:17" s="10" customFormat="1" ht="20.100000000000001" customHeight="1" x14ac:dyDescent="0.2">
      <c r="A39" s="18"/>
      <c r="B39" s="17"/>
      <c r="C39" s="16"/>
      <c r="D39" s="15"/>
      <c r="E39" s="15"/>
      <c r="F39" s="15"/>
      <c r="G39" s="14" t="s">
        <v>50</v>
      </c>
      <c r="H39" s="28">
        <v>22224800</v>
      </c>
      <c r="I39" s="12">
        <f t="shared" si="0"/>
        <v>0.26811338200110441</v>
      </c>
      <c r="J39" s="12">
        <f>K39</f>
        <v>38.560526978870449</v>
      </c>
      <c r="K39" s="12">
        <f t="shared" si="1"/>
        <v>38.560526978870449</v>
      </c>
      <c r="L39" s="12">
        <f t="shared" si="2"/>
        <v>0.10338593300049785</v>
      </c>
      <c r="M39" s="11">
        <v>8570000</v>
      </c>
      <c r="N39" s="12">
        <f t="shared" si="3"/>
        <v>0.10338593300049785</v>
      </c>
      <c r="O39" s="11">
        <f>H39-M39</f>
        <v>13654800</v>
      </c>
      <c r="P39" s="11"/>
      <c r="Q39" s="11"/>
    </row>
    <row r="40" spans="1:17" s="10" customFormat="1" ht="34.5" customHeight="1" x14ac:dyDescent="0.2">
      <c r="A40" s="18"/>
      <c r="B40" s="17"/>
      <c r="C40" s="16"/>
      <c r="D40" s="15"/>
      <c r="E40" s="15"/>
      <c r="F40" s="15"/>
      <c r="G40" s="14" t="s">
        <v>51</v>
      </c>
      <c r="H40" s="28">
        <v>49999761</v>
      </c>
      <c r="I40" s="12">
        <f t="shared" si="0"/>
        <v>0.60318225680127247</v>
      </c>
      <c r="J40" s="12">
        <f>K40</f>
        <v>73.676820175200447</v>
      </c>
      <c r="K40" s="12">
        <f t="shared" si="1"/>
        <v>73.676820175200447</v>
      </c>
      <c r="L40" s="12">
        <f t="shared" si="2"/>
        <v>0.44440550667218931</v>
      </c>
      <c r="M40" s="11">
        <v>36838234</v>
      </c>
      <c r="N40" s="12">
        <f t="shared" si="3"/>
        <v>0.44440550667218925</v>
      </c>
      <c r="O40" s="11">
        <f>H40-M40</f>
        <v>13161527</v>
      </c>
      <c r="P40" s="11"/>
      <c r="Q40" s="11"/>
    </row>
    <row r="41" spans="1:17" s="10" customFormat="1" ht="18.75" customHeight="1" x14ac:dyDescent="0.2">
      <c r="A41" s="18"/>
      <c r="B41" s="17"/>
      <c r="C41" s="16"/>
      <c r="D41" s="15"/>
      <c r="E41" s="15"/>
      <c r="F41" s="15"/>
      <c r="G41" s="14" t="s">
        <v>52</v>
      </c>
      <c r="H41" s="28">
        <v>143010600</v>
      </c>
      <c r="I41" s="12">
        <f t="shared" si="0"/>
        <v>1.725237375724737</v>
      </c>
      <c r="J41" s="12">
        <f>K41</f>
        <v>51.180052387725105</v>
      </c>
      <c r="K41" s="12">
        <f t="shared" si="1"/>
        <v>51.180052387725105</v>
      </c>
      <c r="L41" s="12">
        <f t="shared" si="2"/>
        <v>0.88297739270853426</v>
      </c>
      <c r="M41" s="11">
        <v>73192900</v>
      </c>
      <c r="N41" s="12">
        <f t="shared" si="3"/>
        <v>0.88297739270853437</v>
      </c>
      <c r="O41" s="11">
        <f>H41-M41</f>
        <v>69817700</v>
      </c>
      <c r="P41" s="11"/>
      <c r="Q41" s="11"/>
    </row>
    <row r="42" spans="1:17" s="5" customFormat="1" ht="33.75" customHeight="1" x14ac:dyDescent="0.2">
      <c r="A42" s="24"/>
      <c r="B42" s="23"/>
      <c r="C42" s="22"/>
      <c r="D42" s="21"/>
      <c r="E42" s="21"/>
      <c r="F42" s="74" t="s">
        <v>1</v>
      </c>
      <c r="G42" s="75"/>
      <c r="H42" s="26">
        <f>SUM(H43:H46)</f>
        <v>259793717</v>
      </c>
      <c r="I42" s="25">
        <f t="shared" si="0"/>
        <v>3.1340741913316568</v>
      </c>
      <c r="J42" s="25">
        <f>(J43*H43+J46*H46)/H42</f>
        <v>11.598432921301173</v>
      </c>
      <c r="K42" s="27">
        <f t="shared" si="1"/>
        <v>45.150052647347124</v>
      </c>
      <c r="L42" s="25">
        <f t="shared" si="2"/>
        <v>0.36350349278541438</v>
      </c>
      <c r="M42" s="26">
        <f>SUM(M43:M46)</f>
        <v>117297000</v>
      </c>
      <c r="N42" s="25">
        <f t="shared" si="3"/>
        <v>1.4150361473931619</v>
      </c>
      <c r="O42" s="26">
        <f>SUM(O43:O46)</f>
        <v>142496717</v>
      </c>
      <c r="P42" s="26"/>
      <c r="Q42" s="26"/>
    </row>
    <row r="43" spans="1:17" s="10" customFormat="1" ht="54.75" customHeight="1" x14ac:dyDescent="0.2">
      <c r="A43" s="18"/>
      <c r="B43" s="17"/>
      <c r="C43" s="16"/>
      <c r="D43" s="15"/>
      <c r="E43" s="15"/>
      <c r="F43" s="15"/>
      <c r="G43" s="14" t="s">
        <v>53</v>
      </c>
      <c r="H43" s="13">
        <v>41615000</v>
      </c>
      <c r="I43" s="12">
        <f t="shared" si="0"/>
        <v>0.50203099204384105</v>
      </c>
      <c r="J43" s="12">
        <f>K43</f>
        <v>51.080139372822295</v>
      </c>
      <c r="K43" s="12">
        <f t="shared" si="1"/>
        <v>51.080139372822295</v>
      </c>
      <c r="L43" s="12">
        <f t="shared" si="2"/>
        <v>0.25643813043075642</v>
      </c>
      <c r="M43" s="11">
        <v>21257000</v>
      </c>
      <c r="N43" s="12">
        <f t="shared" si="3"/>
        <v>0.25643813043075647</v>
      </c>
      <c r="O43" s="11">
        <f>H43-M43</f>
        <v>20358000</v>
      </c>
      <c r="P43" s="11"/>
      <c r="Q43" s="11"/>
    </row>
    <row r="44" spans="1:17" s="10" customFormat="1" ht="57" customHeight="1" x14ac:dyDescent="0.2">
      <c r="A44" s="18"/>
      <c r="B44" s="17"/>
      <c r="C44" s="16"/>
      <c r="D44" s="15"/>
      <c r="E44" s="15"/>
      <c r="F44" s="15"/>
      <c r="G44" s="14" t="s">
        <v>54</v>
      </c>
      <c r="H44" s="13">
        <v>116939000</v>
      </c>
      <c r="I44" s="12">
        <f t="shared" si="0"/>
        <v>1.4107173417905738</v>
      </c>
      <c r="J44" s="12">
        <f t="shared" ref="J44:J45" si="10">K44</f>
        <v>40.849502732193713</v>
      </c>
      <c r="K44" s="12">
        <f t="shared" si="1"/>
        <v>40.849502732193713</v>
      </c>
      <c r="L44" s="12">
        <f t="shared" si="2"/>
        <v>0.57627101907827105</v>
      </c>
      <c r="M44" s="11">
        <v>47769000</v>
      </c>
      <c r="N44" s="12">
        <f t="shared" si="3"/>
        <v>0.57627101907827094</v>
      </c>
      <c r="O44" s="11">
        <f>H44-M44</f>
        <v>69170000</v>
      </c>
      <c r="P44" s="11"/>
      <c r="Q44" s="11"/>
    </row>
    <row r="45" spans="1:17" s="10" customFormat="1" ht="40.5" customHeight="1" x14ac:dyDescent="0.2">
      <c r="A45" s="18"/>
      <c r="B45" s="17"/>
      <c r="C45" s="16"/>
      <c r="D45" s="15"/>
      <c r="E45" s="15"/>
      <c r="F45" s="15"/>
      <c r="G45" s="14" t="s">
        <v>55</v>
      </c>
      <c r="H45" s="13">
        <v>39396717</v>
      </c>
      <c r="I45" s="12">
        <f t="shared" si="0"/>
        <v>0.47527028520438447</v>
      </c>
      <c r="J45" s="12">
        <f t="shared" si="10"/>
        <v>99.998180051398705</v>
      </c>
      <c r="K45" s="12">
        <f t="shared" si="1"/>
        <v>99.998180051398705</v>
      </c>
      <c r="L45" s="12">
        <f t="shared" si="2"/>
        <v>0.47526163552947653</v>
      </c>
      <c r="M45" s="11">
        <v>39396000</v>
      </c>
      <c r="N45" s="12">
        <f t="shared" si="3"/>
        <v>0.47526163552947642</v>
      </c>
      <c r="O45" s="11">
        <f>H45-M45</f>
        <v>717</v>
      </c>
      <c r="P45" s="11"/>
      <c r="Q45" s="11"/>
    </row>
    <row r="46" spans="1:17" s="10" customFormat="1" ht="48.75" customHeight="1" x14ac:dyDescent="0.2">
      <c r="A46" s="18"/>
      <c r="B46" s="17"/>
      <c r="C46" s="16"/>
      <c r="D46" s="15"/>
      <c r="E46" s="15"/>
      <c r="F46" s="15"/>
      <c r="G46" s="14" t="s">
        <v>56</v>
      </c>
      <c r="H46" s="13">
        <v>61843000</v>
      </c>
      <c r="I46" s="12">
        <f t="shared" si="0"/>
        <v>0.74605557229285746</v>
      </c>
      <c r="J46" s="12">
        <f>K46</f>
        <v>14.350856200378379</v>
      </c>
      <c r="K46" s="12">
        <f t="shared" si="1"/>
        <v>14.350856200378379</v>
      </c>
      <c r="L46" s="12">
        <f t="shared" si="2"/>
        <v>0.10706536235465794</v>
      </c>
      <c r="M46" s="13">
        <v>8875000</v>
      </c>
      <c r="N46" s="12">
        <f t="shared" si="3"/>
        <v>0.10706536235465791</v>
      </c>
      <c r="O46" s="11">
        <f>H46-M46</f>
        <v>52968000</v>
      </c>
      <c r="P46" s="11"/>
      <c r="Q46" s="11"/>
    </row>
    <row r="47" spans="1:17" s="5" customFormat="1" ht="6" customHeight="1" x14ac:dyDescent="0.2">
      <c r="A47" s="24"/>
      <c r="B47" s="23"/>
      <c r="C47" s="22"/>
      <c r="D47" s="21"/>
      <c r="E47" s="21"/>
      <c r="F47" s="74"/>
      <c r="G47" s="75"/>
      <c r="H47" s="26"/>
      <c r="I47" s="26"/>
      <c r="J47" s="26"/>
      <c r="K47" s="26"/>
      <c r="L47" s="26"/>
      <c r="M47" s="26"/>
      <c r="N47" s="26"/>
      <c r="O47" s="26"/>
      <c r="P47" s="26"/>
      <c r="Q47" s="26"/>
    </row>
    <row r="48" spans="1:17" s="5" customFormat="1" ht="17.25" customHeight="1" x14ac:dyDescent="0.2">
      <c r="A48" s="24"/>
      <c r="B48" s="23"/>
      <c r="C48" s="22">
        <v>2</v>
      </c>
      <c r="D48" s="21"/>
      <c r="E48" s="74" t="s">
        <v>57</v>
      </c>
      <c r="F48" s="74"/>
      <c r="G48" s="75"/>
      <c r="H48" s="19">
        <f>H49</f>
        <v>1263291000</v>
      </c>
      <c r="I48" s="20">
        <f t="shared" ref="I48:I71" si="11">H48/$H$92*100</f>
        <v>15.239967174577821</v>
      </c>
      <c r="J48" s="20">
        <f>(J49*H49+J56*H56+J61*H61+J72*H72)/H48</f>
        <v>127.01648036754794</v>
      </c>
      <c r="K48" s="20">
        <f t="shared" si="1"/>
        <v>96.874781819865731</v>
      </c>
      <c r="L48" s="20">
        <f t="shared" ref="L48:L57" si="12">J48*H48/$H$92</f>
        <v>19.357269914318387</v>
      </c>
      <c r="M48" s="70">
        <f>M49</f>
        <v>1223810400</v>
      </c>
      <c r="N48" s="20">
        <f t="shared" ref="N48:N71" si="13">M48/$H$92*100</f>
        <v>14.76368494979142</v>
      </c>
      <c r="O48" s="19">
        <f>H48-M48</f>
        <v>39480600</v>
      </c>
      <c r="P48" s="19"/>
      <c r="Q48" s="19"/>
    </row>
    <row r="49" spans="1:17" s="5" customFormat="1" ht="26.25" customHeight="1" x14ac:dyDescent="0.2">
      <c r="A49" s="24"/>
      <c r="B49" s="23"/>
      <c r="C49" s="22"/>
      <c r="D49" s="21"/>
      <c r="E49" s="21"/>
      <c r="F49" s="74" t="s">
        <v>58</v>
      </c>
      <c r="G49" s="75"/>
      <c r="H49" s="19">
        <f>SUM(H50:H55)</f>
        <v>1263291000</v>
      </c>
      <c r="I49" s="25">
        <f t="shared" si="11"/>
        <v>15.239967174577821</v>
      </c>
      <c r="J49" s="25">
        <f>(J50*H50+J51*H51+J52*H52+J53*H53+J54*H54+J55*H55)/H49</f>
        <v>96.874781819865731</v>
      </c>
      <c r="K49" s="20">
        <f t="shared" si="1"/>
        <v>96.874781819865731</v>
      </c>
      <c r="L49" s="25">
        <f t="shared" si="12"/>
        <v>14.76368494979142</v>
      </c>
      <c r="M49" s="19">
        <f>SUM(M50:M55)</f>
        <v>1223810400</v>
      </c>
      <c r="N49" s="25">
        <f t="shared" si="13"/>
        <v>14.76368494979142</v>
      </c>
      <c r="O49" s="19">
        <f>SUM(O50:O55)</f>
        <v>39480600</v>
      </c>
      <c r="P49" s="19"/>
      <c r="Q49" s="19"/>
    </row>
    <row r="50" spans="1:17" s="10" customFormat="1" ht="20.25" customHeight="1" x14ac:dyDescent="0.2">
      <c r="A50" s="18"/>
      <c r="B50" s="17"/>
      <c r="C50" s="16"/>
      <c r="D50" s="15"/>
      <c r="E50" s="15"/>
      <c r="F50" s="15"/>
      <c r="G50" s="14" t="s">
        <v>59</v>
      </c>
      <c r="H50" s="13">
        <v>7587000</v>
      </c>
      <c r="I50" s="12">
        <f t="shared" si="11"/>
        <v>9.1527313147581932E-2</v>
      </c>
      <c r="J50" s="12">
        <f t="shared" ref="J50:J55" si="14">K50</f>
        <v>86.635033610122576</v>
      </c>
      <c r="K50" s="12">
        <f t="shared" si="1"/>
        <v>86.635033610122576</v>
      </c>
      <c r="L50" s="12">
        <f t="shared" si="12"/>
        <v>7.9294718507849749E-2</v>
      </c>
      <c r="M50" s="11">
        <v>6573000</v>
      </c>
      <c r="N50" s="12">
        <f t="shared" si="13"/>
        <v>7.9294718507849749E-2</v>
      </c>
      <c r="O50" s="11">
        <f t="shared" ref="O50:O55" si="15">H50-M50</f>
        <v>1014000</v>
      </c>
      <c r="P50" s="11"/>
      <c r="Q50" s="11"/>
    </row>
    <row r="51" spans="1:17" s="10" customFormat="1" ht="28.5" customHeight="1" x14ac:dyDescent="0.2">
      <c r="A51" s="18"/>
      <c r="B51" s="17"/>
      <c r="C51" s="16"/>
      <c r="D51" s="15"/>
      <c r="E51" s="15"/>
      <c r="F51" s="15"/>
      <c r="G51" s="14" t="s">
        <v>60</v>
      </c>
      <c r="H51" s="13">
        <v>24200000</v>
      </c>
      <c r="I51" s="12">
        <f t="shared" si="11"/>
        <v>0.29194160777270106</v>
      </c>
      <c r="J51" s="12">
        <f t="shared" si="14"/>
        <v>70.52396694214876</v>
      </c>
      <c r="K51" s="12">
        <f t="shared" si="1"/>
        <v>70.52396694214876</v>
      </c>
      <c r="L51" s="12">
        <f t="shared" si="12"/>
        <v>0.20588880295599729</v>
      </c>
      <c r="M51" s="11">
        <v>17066800</v>
      </c>
      <c r="N51" s="12">
        <f t="shared" si="13"/>
        <v>0.20588880295599729</v>
      </c>
      <c r="O51" s="11">
        <f t="shared" si="15"/>
        <v>7133200</v>
      </c>
      <c r="P51" s="11"/>
      <c r="Q51" s="11"/>
    </row>
    <row r="52" spans="1:17" s="10" customFormat="1" ht="15.75" customHeight="1" x14ac:dyDescent="0.2">
      <c r="A52" s="18"/>
      <c r="B52" s="17"/>
      <c r="C52" s="16"/>
      <c r="D52" s="15"/>
      <c r="E52" s="15"/>
      <c r="F52" s="15"/>
      <c r="G52" s="14" t="s">
        <v>61</v>
      </c>
      <c r="H52" s="13">
        <v>867500000</v>
      </c>
      <c r="I52" s="12">
        <f t="shared" si="11"/>
        <v>10.465262179455296</v>
      </c>
      <c r="J52" s="12">
        <f t="shared" si="14"/>
        <v>99.57832853025937</v>
      </c>
      <c r="K52" s="12">
        <f t="shared" si="1"/>
        <v>99.57832853025937</v>
      </c>
      <c r="L52" s="12">
        <f t="shared" si="12"/>
        <v>10.421133154610976</v>
      </c>
      <c r="M52" s="11">
        <v>863842000</v>
      </c>
      <c r="N52" s="12">
        <f t="shared" si="13"/>
        <v>10.421133154610976</v>
      </c>
      <c r="O52" s="11">
        <f t="shared" si="15"/>
        <v>3658000</v>
      </c>
      <c r="P52" s="11"/>
      <c r="Q52" s="11"/>
    </row>
    <row r="53" spans="1:17" s="10" customFormat="1" ht="17.25" customHeight="1" x14ac:dyDescent="0.2">
      <c r="A53" s="18"/>
      <c r="B53" s="17"/>
      <c r="C53" s="16"/>
      <c r="D53" s="15"/>
      <c r="E53" s="15"/>
      <c r="F53" s="15"/>
      <c r="G53" s="14" t="s">
        <v>62</v>
      </c>
      <c r="H53" s="13">
        <v>293004000</v>
      </c>
      <c r="I53" s="12">
        <f t="shared" si="11"/>
        <v>3.5347131753649794</v>
      </c>
      <c r="J53" s="12">
        <f t="shared" si="14"/>
        <v>99.163697423925953</v>
      </c>
      <c r="K53" s="12">
        <f t="shared" si="1"/>
        <v>99.163697423925953</v>
      </c>
      <c r="L53" s="12">
        <f t="shared" si="12"/>
        <v>3.5051522780225732</v>
      </c>
      <c r="M53" s="11">
        <v>290553600</v>
      </c>
      <c r="N53" s="12">
        <f t="shared" si="13"/>
        <v>3.5051522780225732</v>
      </c>
      <c r="O53" s="11">
        <f t="shared" si="15"/>
        <v>2450400</v>
      </c>
      <c r="P53" s="11"/>
      <c r="Q53" s="11"/>
    </row>
    <row r="54" spans="1:17" s="10" customFormat="1" x14ac:dyDescent="0.2">
      <c r="A54" s="18"/>
      <c r="B54" s="17"/>
      <c r="C54" s="16"/>
      <c r="D54" s="15"/>
      <c r="E54" s="15"/>
      <c r="F54" s="15"/>
      <c r="G54" s="14" t="s">
        <v>63</v>
      </c>
      <c r="H54" s="13">
        <v>45000000</v>
      </c>
      <c r="I54" s="12">
        <f t="shared" si="11"/>
        <v>0.54286662602361768</v>
      </c>
      <c r="J54" s="12">
        <f t="shared" si="14"/>
        <v>89.277777777777771</v>
      </c>
      <c r="K54" s="12">
        <f t="shared" si="1"/>
        <v>89.277777777777771</v>
      </c>
      <c r="L54" s="12">
        <f t="shared" si="12"/>
        <v>0.48465926001108522</v>
      </c>
      <c r="M54" s="11">
        <v>40175000</v>
      </c>
      <c r="N54" s="12">
        <f t="shared" si="13"/>
        <v>0.48465926001108528</v>
      </c>
      <c r="O54" s="11">
        <f t="shared" si="15"/>
        <v>4825000</v>
      </c>
      <c r="P54" s="11"/>
      <c r="Q54" s="11"/>
    </row>
    <row r="55" spans="1:17" s="10" customFormat="1" ht="20.100000000000001" customHeight="1" x14ac:dyDescent="0.2">
      <c r="A55" s="18"/>
      <c r="B55" s="17"/>
      <c r="C55" s="16"/>
      <c r="D55" s="15"/>
      <c r="E55" s="15"/>
      <c r="F55" s="15"/>
      <c r="G55" s="14" t="s">
        <v>64</v>
      </c>
      <c r="H55" s="13">
        <v>26000000</v>
      </c>
      <c r="I55" s="12">
        <f t="shared" si="11"/>
        <v>0.31365627281364578</v>
      </c>
      <c r="J55" s="12">
        <f t="shared" si="14"/>
        <v>21.53846153846154</v>
      </c>
      <c r="K55" s="12">
        <f t="shared" si="1"/>
        <v>21.53846153846154</v>
      </c>
      <c r="L55" s="12">
        <f t="shared" si="12"/>
        <v>6.7556735682939087E-2</v>
      </c>
      <c r="M55" s="11">
        <v>5600000</v>
      </c>
      <c r="N55" s="12">
        <f t="shared" si="13"/>
        <v>6.7556735682939087E-2</v>
      </c>
      <c r="O55" s="11">
        <f t="shared" si="15"/>
        <v>20400000</v>
      </c>
      <c r="P55" s="11"/>
      <c r="Q55" s="11"/>
    </row>
    <row r="56" spans="1:17" s="5" customFormat="1" ht="20.100000000000001" customHeight="1" x14ac:dyDescent="0.2">
      <c r="A56" s="24"/>
      <c r="B56" s="23"/>
      <c r="C56" s="22">
        <v>3</v>
      </c>
      <c r="D56" s="21"/>
      <c r="E56" s="77" t="s">
        <v>65</v>
      </c>
      <c r="F56" s="77"/>
      <c r="G56" s="78"/>
      <c r="H56" s="19">
        <f>H57+H61</f>
        <v>647855400</v>
      </c>
      <c r="I56" s="25">
        <f t="shared" si="11"/>
        <v>7.8155350033151381</v>
      </c>
      <c r="J56" s="25">
        <f>(J57*H57+J59*H59+J60*H60)/H56</f>
        <v>7.6172862030632142</v>
      </c>
      <c r="K56" s="20">
        <f t="shared" si="1"/>
        <v>66.280982762511513</v>
      </c>
      <c r="L56" s="25">
        <f t="shared" si="12"/>
        <v>0.59533166950310012</v>
      </c>
      <c r="M56" s="70">
        <f>M57+M61</f>
        <v>429404926</v>
      </c>
      <c r="N56" s="25">
        <f t="shared" si="13"/>
        <v>5.1802134083453604</v>
      </c>
      <c r="O56" s="19">
        <f>O57+O61</f>
        <v>218450474</v>
      </c>
      <c r="P56" s="19"/>
      <c r="Q56" s="19"/>
    </row>
    <row r="57" spans="1:17" s="10" customFormat="1" ht="70.5" customHeight="1" x14ac:dyDescent="0.2">
      <c r="A57" s="18"/>
      <c r="B57" s="17"/>
      <c r="C57" s="16"/>
      <c r="D57" s="15"/>
      <c r="E57" s="15"/>
      <c r="F57" s="77" t="s">
        <v>66</v>
      </c>
      <c r="G57" s="78"/>
      <c r="H57" s="19">
        <f>SUM(H58:H60)</f>
        <v>56778000</v>
      </c>
      <c r="I57" s="57">
        <f t="shared" si="11"/>
        <v>0.68495291760819921</v>
      </c>
      <c r="J57" s="57">
        <f t="shared" ref="J57:J60" si="16">K57</f>
        <v>67.524393250907039</v>
      </c>
      <c r="K57" s="57">
        <f t="shared" si="1"/>
        <v>67.524393250907039</v>
      </c>
      <c r="L57" s="57">
        <f t="shared" si="12"/>
        <v>0.46251030166932172</v>
      </c>
      <c r="M57" s="19">
        <f>SUM(M58:M60)</f>
        <v>38339000</v>
      </c>
      <c r="N57" s="57">
        <f t="shared" si="13"/>
        <v>0.46251030166932172</v>
      </c>
      <c r="O57" s="32">
        <f t="shared" ref="O57:O60" si="17">H57-M57</f>
        <v>18439000</v>
      </c>
      <c r="P57" s="11"/>
      <c r="Q57" s="11"/>
    </row>
    <row r="58" spans="1:17" s="10" customFormat="1" ht="33" customHeight="1" x14ac:dyDescent="0.2">
      <c r="A58" s="18"/>
      <c r="B58" s="17"/>
      <c r="C58" s="16"/>
      <c r="D58" s="15"/>
      <c r="E58" s="15"/>
      <c r="F58" s="15"/>
      <c r="G58" s="14" t="s">
        <v>67</v>
      </c>
      <c r="H58" s="13">
        <v>27329000</v>
      </c>
      <c r="I58" s="12">
        <f t="shared" si="11"/>
        <v>0.32968893383554326</v>
      </c>
      <c r="J58" s="12">
        <f t="shared" si="16"/>
        <v>100</v>
      </c>
      <c r="K58" s="12">
        <f t="shared" si="1"/>
        <v>100</v>
      </c>
      <c r="L58" s="12"/>
      <c r="M58" s="11">
        <v>27329000</v>
      </c>
      <c r="N58" s="12">
        <f t="shared" si="13"/>
        <v>0.32968893383554326</v>
      </c>
      <c r="O58" s="11">
        <f t="shared" si="17"/>
        <v>0</v>
      </c>
      <c r="P58" s="11"/>
      <c r="Q58" s="11"/>
    </row>
    <row r="59" spans="1:17" s="10" customFormat="1" ht="66.75" customHeight="1" x14ac:dyDescent="0.2">
      <c r="A59" s="18"/>
      <c r="B59" s="17"/>
      <c r="C59" s="16"/>
      <c r="D59" s="15"/>
      <c r="E59" s="15"/>
      <c r="F59" s="15"/>
      <c r="G59" s="14" t="s">
        <v>68</v>
      </c>
      <c r="H59" s="13">
        <v>16000000</v>
      </c>
      <c r="I59" s="12">
        <f t="shared" si="11"/>
        <v>0.19301924480839738</v>
      </c>
      <c r="J59" s="12">
        <f t="shared" si="16"/>
        <v>53.125</v>
      </c>
      <c r="K59" s="12">
        <f t="shared" si="1"/>
        <v>53.125</v>
      </c>
      <c r="L59" s="12">
        <f t="shared" ref="L59:L71" si="18">J59*H59/$H$92</f>
        <v>0.1025414738044611</v>
      </c>
      <c r="M59" s="11">
        <v>8500000</v>
      </c>
      <c r="N59" s="12">
        <f t="shared" si="13"/>
        <v>0.10254147380446112</v>
      </c>
      <c r="O59" s="11">
        <f t="shared" si="17"/>
        <v>7500000</v>
      </c>
      <c r="P59" s="11"/>
      <c r="Q59" s="11"/>
    </row>
    <row r="60" spans="1:17" s="10" customFormat="1" ht="33.75" customHeight="1" x14ac:dyDescent="0.2">
      <c r="A60" s="18"/>
      <c r="B60" s="17"/>
      <c r="C60" s="16"/>
      <c r="D60" s="15"/>
      <c r="E60" s="15"/>
      <c r="F60" s="15"/>
      <c r="G60" s="14" t="s">
        <v>69</v>
      </c>
      <c r="H60" s="13">
        <v>13449000</v>
      </c>
      <c r="I60" s="12">
        <f t="shared" si="11"/>
        <v>0.16224473896425853</v>
      </c>
      <c r="J60" s="12">
        <f t="shared" si="16"/>
        <v>18.663097628076436</v>
      </c>
      <c r="K60" s="12">
        <f t="shared" si="1"/>
        <v>18.663097628076436</v>
      </c>
      <c r="L60" s="12">
        <f t="shared" si="18"/>
        <v>3.0279894029317335E-2</v>
      </c>
      <c r="M60" s="11">
        <v>2510000</v>
      </c>
      <c r="N60" s="12">
        <f t="shared" si="13"/>
        <v>3.0279894029317342E-2</v>
      </c>
      <c r="O60" s="11">
        <f t="shared" si="17"/>
        <v>10939000</v>
      </c>
      <c r="P60" s="11"/>
      <c r="Q60" s="11"/>
    </row>
    <row r="61" spans="1:17" s="5" customFormat="1" ht="30" customHeight="1" x14ac:dyDescent="0.2">
      <c r="A61" s="24"/>
      <c r="B61" s="23"/>
      <c r="C61" s="22"/>
      <c r="D61" s="21"/>
      <c r="E61" s="21"/>
      <c r="F61" s="74" t="s">
        <v>70</v>
      </c>
      <c r="G61" s="75"/>
      <c r="H61" s="19">
        <f>SUM(H62:H71)</f>
        <v>591077400</v>
      </c>
      <c r="I61" s="25">
        <f t="shared" si="11"/>
        <v>7.1305820857069397</v>
      </c>
      <c r="J61" s="25">
        <f>(J62*H62+J63*H63+J64*H64+J65*H65+J66*H66+J67*H67+J68*H68+J71*H71)/H61</f>
        <v>56.071906149685312</v>
      </c>
      <c r="K61" s="20">
        <f t="shared" si="1"/>
        <v>66.161542633841179</v>
      </c>
      <c r="L61" s="25">
        <f t="shared" si="18"/>
        <v>3.9982532950238681</v>
      </c>
      <c r="M61" s="19">
        <f>SUM(M62:M71)</f>
        <v>391065926</v>
      </c>
      <c r="N61" s="25">
        <f t="shared" si="13"/>
        <v>4.717703106676038</v>
      </c>
      <c r="O61" s="19">
        <f>SUM(O62:O71)</f>
        <v>200011474</v>
      </c>
      <c r="P61" s="19"/>
      <c r="Q61" s="19"/>
    </row>
    <row r="62" spans="1:17" s="10" customFormat="1" ht="33" customHeight="1" x14ac:dyDescent="0.2">
      <c r="A62" s="18"/>
      <c r="B62" s="17"/>
      <c r="C62" s="16"/>
      <c r="D62" s="15"/>
      <c r="E62" s="15"/>
      <c r="F62" s="15"/>
      <c r="G62" s="14" t="s">
        <v>71</v>
      </c>
      <c r="H62" s="13">
        <v>175297000</v>
      </c>
      <c r="I62" s="12">
        <f t="shared" si="11"/>
        <v>2.1147309098236025</v>
      </c>
      <c r="J62" s="12">
        <f t="shared" ref="J62:J71" si="19">K62</f>
        <v>98.669914487983263</v>
      </c>
      <c r="K62" s="12">
        <f t="shared" si="1"/>
        <v>98.669914487983263</v>
      </c>
      <c r="L62" s="12">
        <f t="shared" si="18"/>
        <v>2.0866031803738991</v>
      </c>
      <c r="M62" s="11">
        <v>172965400</v>
      </c>
      <c r="N62" s="12">
        <f t="shared" si="13"/>
        <v>2.0866031803738987</v>
      </c>
      <c r="O62" s="11">
        <f t="shared" ref="O62:O71" si="20">H62-M62</f>
        <v>2331600</v>
      </c>
      <c r="P62" s="11"/>
      <c r="Q62" s="11"/>
    </row>
    <row r="63" spans="1:17" s="10" customFormat="1" ht="33.75" customHeight="1" x14ac:dyDescent="0.2">
      <c r="A63" s="18"/>
      <c r="B63" s="17"/>
      <c r="C63" s="16"/>
      <c r="D63" s="15"/>
      <c r="E63" s="15"/>
      <c r="F63" s="15"/>
      <c r="G63" s="14" t="s">
        <v>72</v>
      </c>
      <c r="H63" s="13">
        <v>18504000</v>
      </c>
      <c r="I63" s="12">
        <f t="shared" si="11"/>
        <v>0.22322675662091157</v>
      </c>
      <c r="J63" s="12">
        <f t="shared" si="19"/>
        <v>33.306312148724601</v>
      </c>
      <c r="K63" s="12">
        <f t="shared" si="1"/>
        <v>33.306312148724601</v>
      </c>
      <c r="L63" s="12">
        <f t="shared" si="18"/>
        <v>7.4348600359634573E-2</v>
      </c>
      <c r="M63" s="11">
        <v>6163000</v>
      </c>
      <c r="N63" s="12">
        <f t="shared" si="13"/>
        <v>7.4348600359634573E-2</v>
      </c>
      <c r="O63" s="11">
        <f t="shared" si="20"/>
        <v>12341000</v>
      </c>
      <c r="P63" s="11"/>
      <c r="Q63" s="11"/>
    </row>
    <row r="64" spans="1:17" s="10" customFormat="1" ht="20.25" customHeight="1" x14ac:dyDescent="0.2">
      <c r="A64" s="18"/>
      <c r="B64" s="17"/>
      <c r="C64" s="16"/>
      <c r="D64" s="15"/>
      <c r="E64" s="15"/>
      <c r="F64" s="15"/>
      <c r="G64" s="14" t="s">
        <v>73</v>
      </c>
      <c r="H64" s="13">
        <v>730000</v>
      </c>
      <c r="I64" s="12">
        <f t="shared" si="11"/>
        <v>8.8065030443831311E-3</v>
      </c>
      <c r="J64" s="12">
        <f t="shared" si="19"/>
        <v>0</v>
      </c>
      <c r="K64" s="12">
        <f t="shared" si="1"/>
        <v>0</v>
      </c>
      <c r="L64" s="12">
        <f t="shared" si="18"/>
        <v>0</v>
      </c>
      <c r="M64" s="11">
        <v>0</v>
      </c>
      <c r="N64" s="12">
        <f t="shared" si="13"/>
        <v>0</v>
      </c>
      <c r="O64" s="11">
        <f t="shared" si="20"/>
        <v>730000</v>
      </c>
      <c r="P64" s="11"/>
      <c r="Q64" s="11"/>
    </row>
    <row r="65" spans="1:17" s="10" customFormat="1" ht="29.25" customHeight="1" x14ac:dyDescent="0.2">
      <c r="A65" s="18"/>
      <c r="B65" s="17"/>
      <c r="C65" s="16"/>
      <c r="D65" s="15"/>
      <c r="E65" s="15"/>
      <c r="F65" s="15"/>
      <c r="G65" s="14" t="s">
        <v>103</v>
      </c>
      <c r="H65" s="13">
        <v>155071000</v>
      </c>
      <c r="I65" s="12">
        <f t="shared" si="11"/>
        <v>1.870730456980187</v>
      </c>
      <c r="J65" s="12">
        <f t="shared" si="19"/>
        <v>73.631668719489781</v>
      </c>
      <c r="K65" s="12">
        <f t="shared" si="1"/>
        <v>73.631668719489781</v>
      </c>
      <c r="L65" s="12">
        <f t="shared" si="18"/>
        <v>1.3774500527182485</v>
      </c>
      <c r="M65" s="11">
        <v>114181365</v>
      </c>
      <c r="N65" s="12">
        <f t="shared" si="13"/>
        <v>1.3774500527182485</v>
      </c>
      <c r="O65" s="11">
        <f t="shared" si="20"/>
        <v>40889635</v>
      </c>
      <c r="P65" s="11"/>
      <c r="Q65" s="11"/>
    </row>
    <row r="66" spans="1:17" s="10" customFormat="1" ht="16.5" customHeight="1" x14ac:dyDescent="0.2">
      <c r="A66" s="18"/>
      <c r="B66" s="17"/>
      <c r="C66" s="16"/>
      <c r="D66" s="15"/>
      <c r="E66" s="15"/>
      <c r="F66" s="15"/>
      <c r="G66" s="14" t="s">
        <v>74</v>
      </c>
      <c r="H66" s="13">
        <v>43625000</v>
      </c>
      <c r="I66" s="12">
        <f t="shared" si="11"/>
        <v>0.52627903467289594</v>
      </c>
      <c r="J66" s="12">
        <f t="shared" si="19"/>
        <v>8.026590257879656</v>
      </c>
      <c r="K66" s="12">
        <f t="shared" si="1"/>
        <v>8.026590257879656</v>
      </c>
      <c r="L66" s="12">
        <f t="shared" si="18"/>
        <v>4.2242261726317766E-2</v>
      </c>
      <c r="M66" s="11">
        <v>3501600</v>
      </c>
      <c r="N66" s="12">
        <f t="shared" si="13"/>
        <v>4.2242261726317766E-2</v>
      </c>
      <c r="O66" s="11">
        <f t="shared" si="20"/>
        <v>40123400</v>
      </c>
      <c r="P66" s="11"/>
      <c r="Q66" s="11"/>
    </row>
    <row r="67" spans="1:17" s="10" customFormat="1" ht="31.5" customHeight="1" x14ac:dyDescent="0.2">
      <c r="A67" s="18"/>
      <c r="B67" s="17"/>
      <c r="C67" s="16"/>
      <c r="D67" s="15"/>
      <c r="E67" s="15"/>
      <c r="F67" s="15"/>
      <c r="G67" s="14" t="s">
        <v>75</v>
      </c>
      <c r="H67" s="13">
        <v>58737000</v>
      </c>
      <c r="I67" s="12">
        <f t="shared" si="11"/>
        <v>0.70858571139442739</v>
      </c>
      <c r="J67" s="12">
        <f t="shared" si="19"/>
        <v>17.280419497080203</v>
      </c>
      <c r="K67" s="12">
        <f t="shared" si="1"/>
        <v>17.280419497080203</v>
      </c>
      <c r="L67" s="12">
        <f t="shared" si="18"/>
        <v>0.12244658342532708</v>
      </c>
      <c r="M67" s="11">
        <v>10150000</v>
      </c>
      <c r="N67" s="12">
        <f t="shared" si="13"/>
        <v>0.12244658342532709</v>
      </c>
      <c r="O67" s="11">
        <f t="shared" si="20"/>
        <v>48587000</v>
      </c>
      <c r="P67" s="11"/>
      <c r="Q67" s="11"/>
    </row>
    <row r="68" spans="1:17" s="10" customFormat="1" ht="36" customHeight="1" x14ac:dyDescent="0.2">
      <c r="A68" s="18"/>
      <c r="B68" s="17"/>
      <c r="C68" s="16"/>
      <c r="D68" s="15"/>
      <c r="E68" s="15"/>
      <c r="F68" s="15"/>
      <c r="G68" s="14" t="s">
        <v>76</v>
      </c>
      <c r="H68" s="13">
        <v>765000</v>
      </c>
      <c r="I68" s="12">
        <f t="shared" si="11"/>
        <v>9.2287326424015E-3</v>
      </c>
      <c r="J68" s="12">
        <f t="shared" si="19"/>
        <v>0</v>
      </c>
      <c r="K68" s="12">
        <f t="shared" si="1"/>
        <v>0</v>
      </c>
      <c r="L68" s="12">
        <f t="shared" si="18"/>
        <v>0</v>
      </c>
      <c r="M68" s="11">
        <v>0</v>
      </c>
      <c r="N68" s="12">
        <f t="shared" si="13"/>
        <v>0</v>
      </c>
      <c r="O68" s="11">
        <f t="shared" si="20"/>
        <v>765000</v>
      </c>
      <c r="P68" s="11"/>
      <c r="Q68" s="11"/>
    </row>
    <row r="69" spans="1:17" s="10" customFormat="1" ht="46.5" customHeight="1" x14ac:dyDescent="0.2">
      <c r="A69" s="18"/>
      <c r="B69" s="17"/>
      <c r="C69" s="16"/>
      <c r="D69" s="15"/>
      <c r="E69" s="15"/>
      <c r="F69" s="15"/>
      <c r="G69" s="14" t="s">
        <v>77</v>
      </c>
      <c r="H69" s="13">
        <v>68677400</v>
      </c>
      <c r="I69" s="12">
        <f t="shared" si="11"/>
        <v>0.82850374271276439</v>
      </c>
      <c r="J69" s="12">
        <f t="shared" si="19"/>
        <v>74.705333923532351</v>
      </c>
      <c r="K69" s="12">
        <f t="shared" si="1"/>
        <v>74.705333923532351</v>
      </c>
      <c r="L69" s="12">
        <f t="shared" si="18"/>
        <v>0.61893648756253405</v>
      </c>
      <c r="M69" s="11">
        <v>51305681</v>
      </c>
      <c r="N69" s="12">
        <f t="shared" si="13"/>
        <v>0.61893648756253383</v>
      </c>
      <c r="O69" s="11">
        <f t="shared" si="20"/>
        <v>17371719</v>
      </c>
      <c r="P69" s="11"/>
      <c r="Q69" s="11"/>
    </row>
    <row r="70" spans="1:17" s="10" customFormat="1" ht="33" customHeight="1" x14ac:dyDescent="0.2">
      <c r="A70" s="18"/>
      <c r="B70" s="17"/>
      <c r="C70" s="16"/>
      <c r="D70" s="15"/>
      <c r="E70" s="15"/>
      <c r="F70" s="15"/>
      <c r="G70" s="14" t="s">
        <v>78</v>
      </c>
      <c r="H70" s="13">
        <v>39547000</v>
      </c>
      <c r="I70" s="12">
        <f t="shared" si="11"/>
        <v>0.47708325465235574</v>
      </c>
      <c r="J70" s="12">
        <f t="shared" si="19"/>
        <v>21.068298480289275</v>
      </c>
      <c r="K70" s="12">
        <f t="shared" si="1"/>
        <v>21.068298480289275</v>
      </c>
      <c r="L70" s="12">
        <f t="shared" si="18"/>
        <v>0.10051332408963687</v>
      </c>
      <c r="M70" s="11">
        <v>8331880</v>
      </c>
      <c r="N70" s="12">
        <f t="shared" si="13"/>
        <v>0.10051332408963687</v>
      </c>
      <c r="O70" s="11">
        <f t="shared" si="20"/>
        <v>31215120</v>
      </c>
      <c r="P70" s="11"/>
      <c r="Q70" s="11"/>
    </row>
    <row r="71" spans="1:17" s="10" customFormat="1" ht="30" customHeight="1" x14ac:dyDescent="0.2">
      <c r="A71" s="18"/>
      <c r="B71" s="17"/>
      <c r="C71" s="16"/>
      <c r="D71" s="15"/>
      <c r="E71" s="15"/>
      <c r="F71" s="15"/>
      <c r="G71" s="14" t="s">
        <v>79</v>
      </c>
      <c r="H71" s="13">
        <v>30124000</v>
      </c>
      <c r="I71" s="12">
        <f t="shared" si="11"/>
        <v>0.36340698316301018</v>
      </c>
      <c r="J71" s="12">
        <f t="shared" si="19"/>
        <v>81.220953392643736</v>
      </c>
      <c r="K71" s="12">
        <f t="shared" si="1"/>
        <v>81.220953392643736</v>
      </c>
      <c r="L71" s="12">
        <f t="shared" si="18"/>
        <v>0.29516261642044117</v>
      </c>
      <c r="M71" s="11">
        <v>24467000</v>
      </c>
      <c r="N71" s="12">
        <f t="shared" si="13"/>
        <v>0.29516261642044117</v>
      </c>
      <c r="O71" s="11">
        <f t="shared" si="20"/>
        <v>5657000</v>
      </c>
      <c r="P71" s="11"/>
      <c r="Q71" s="11"/>
    </row>
    <row r="72" spans="1:17" s="5" customFormat="1" ht="20.100000000000001" customHeight="1" x14ac:dyDescent="0.2">
      <c r="A72" s="24"/>
      <c r="B72" s="23">
        <v>2</v>
      </c>
      <c r="C72" s="22"/>
      <c r="D72" s="76" t="s">
        <v>80</v>
      </c>
      <c r="E72" s="77"/>
      <c r="F72" s="77"/>
      <c r="G72" s="78"/>
      <c r="H72" s="19"/>
      <c r="I72" s="25"/>
      <c r="J72" s="25"/>
      <c r="K72" s="20"/>
      <c r="L72" s="25"/>
      <c r="M72" s="19"/>
      <c r="N72" s="25"/>
      <c r="O72" s="19"/>
      <c r="P72" s="19"/>
      <c r="Q72" s="19"/>
    </row>
    <row r="73" spans="1:17" s="5" customFormat="1" ht="20.100000000000001" customHeight="1" x14ac:dyDescent="0.2">
      <c r="A73" s="24"/>
      <c r="B73" s="23"/>
      <c r="C73" s="22">
        <v>1</v>
      </c>
      <c r="D73" s="58"/>
      <c r="E73" s="77" t="s">
        <v>81</v>
      </c>
      <c r="F73" s="77"/>
      <c r="G73" s="78"/>
      <c r="H73" s="19">
        <f>H74</f>
        <v>209843000</v>
      </c>
      <c r="I73" s="25">
        <f t="shared" ref="I73:I89" si="21">H73/$H$92*100</f>
        <v>2.5314835867705332</v>
      </c>
      <c r="J73" s="25">
        <f>(J75*H75+J81*H81)/H73</f>
        <v>19.395688204991352</v>
      </c>
      <c r="K73" s="20">
        <f t="shared" ref="K73" si="22">M73/H73*100</f>
        <v>47.13290126427853</v>
      </c>
      <c r="L73" s="25">
        <f t="shared" ref="L73:L89" si="23">J73*H73/$H$92</f>
        <v>0.49099866345054433</v>
      </c>
      <c r="M73" s="70">
        <f>M74</f>
        <v>98905094</v>
      </c>
      <c r="N73" s="25">
        <f t="shared" ref="N73:N89" si="24">M73/$H$92*100</f>
        <v>1.1931616594739722</v>
      </c>
      <c r="O73" s="59">
        <f>O74</f>
        <v>110937906</v>
      </c>
      <c r="P73" s="19"/>
      <c r="Q73" s="19"/>
    </row>
    <row r="74" spans="1:17" s="10" customFormat="1" ht="31.5" customHeight="1" x14ac:dyDescent="0.2">
      <c r="A74" s="18"/>
      <c r="B74" s="17"/>
      <c r="C74" s="16"/>
      <c r="D74" s="15"/>
      <c r="E74" s="15"/>
      <c r="F74" s="74" t="s">
        <v>82</v>
      </c>
      <c r="G74" s="75"/>
      <c r="H74" s="19">
        <f>SUM(H75:H80)</f>
        <v>209843000</v>
      </c>
      <c r="I74" s="12">
        <f t="shared" si="21"/>
        <v>2.5314835867705332</v>
      </c>
      <c r="J74" s="12">
        <f>K74</f>
        <v>47.13290126427853</v>
      </c>
      <c r="K74" s="12">
        <f t="shared" si="1"/>
        <v>47.13290126427853</v>
      </c>
      <c r="L74" s="12">
        <f t="shared" si="23"/>
        <v>1.1931616594739722</v>
      </c>
      <c r="M74" s="19">
        <f>SUM(M75:M80)</f>
        <v>98905094</v>
      </c>
      <c r="N74" s="12">
        <f t="shared" si="24"/>
        <v>1.1931616594739722</v>
      </c>
      <c r="O74" s="32">
        <f>H74-M74</f>
        <v>110937906</v>
      </c>
      <c r="P74" s="11"/>
      <c r="Q74" s="11"/>
    </row>
    <row r="75" spans="1:17" s="10" customFormat="1" ht="50.25" customHeight="1" x14ac:dyDescent="0.2">
      <c r="A75" s="18"/>
      <c r="B75" s="17"/>
      <c r="C75" s="16"/>
      <c r="D75" s="15"/>
      <c r="E75" s="15"/>
      <c r="F75" s="31"/>
      <c r="G75" s="14" t="s">
        <v>83</v>
      </c>
      <c r="H75" s="13">
        <v>68586000</v>
      </c>
      <c r="I75" s="12">
        <f t="shared" si="21"/>
        <v>0.82740112027679646</v>
      </c>
      <c r="J75" s="12">
        <f t="shared" ref="J75:J79" si="25">K75</f>
        <v>59.342276849502817</v>
      </c>
      <c r="K75" s="12">
        <f t="shared" si="1"/>
        <v>59.342276849502817</v>
      </c>
      <c r="L75" s="12">
        <f t="shared" si="23"/>
        <v>0.49099866345054433</v>
      </c>
      <c r="M75" s="11">
        <v>40700494</v>
      </c>
      <c r="N75" s="12">
        <f t="shared" si="24"/>
        <v>0.49099866345054427</v>
      </c>
      <c r="O75" s="11">
        <f t="shared" ref="O75:O79" si="26">H75-M75</f>
        <v>27885506</v>
      </c>
      <c r="P75" s="11"/>
      <c r="Q75" s="11"/>
    </row>
    <row r="76" spans="1:17" s="10" customFormat="1" ht="53.25" customHeight="1" x14ac:dyDescent="0.2">
      <c r="A76" s="18"/>
      <c r="B76" s="17"/>
      <c r="C76" s="16"/>
      <c r="D76" s="15"/>
      <c r="E76" s="15"/>
      <c r="F76" s="31"/>
      <c r="G76" s="14" t="s">
        <v>84</v>
      </c>
      <c r="H76" s="13">
        <v>24443000</v>
      </c>
      <c r="I76" s="12">
        <f t="shared" si="21"/>
        <v>0.29487308755322855</v>
      </c>
      <c r="J76" s="12">
        <f t="shared" si="25"/>
        <v>74.479401055516917</v>
      </c>
      <c r="K76" s="12">
        <f t="shared" ref="K76:K89" si="27">M76/H76*100</f>
        <v>74.479401055516917</v>
      </c>
      <c r="L76" s="12">
        <f t="shared" si="23"/>
        <v>0.21961970948355464</v>
      </c>
      <c r="M76" s="11">
        <v>18205000</v>
      </c>
      <c r="N76" s="12">
        <f t="shared" si="24"/>
        <v>0.21961970948355466</v>
      </c>
      <c r="O76" s="11">
        <f t="shared" si="26"/>
        <v>6238000</v>
      </c>
      <c r="P76" s="11"/>
      <c r="Q76" s="11"/>
    </row>
    <row r="77" spans="1:17" s="10" customFormat="1" ht="19.5" customHeight="1" x14ac:dyDescent="0.2">
      <c r="A77" s="18"/>
      <c r="B77" s="17"/>
      <c r="C77" s="16"/>
      <c r="D77" s="15"/>
      <c r="E77" s="15"/>
      <c r="F77" s="31"/>
      <c r="G77" s="14" t="s">
        <v>85</v>
      </c>
      <c r="H77" s="13">
        <v>33264000</v>
      </c>
      <c r="I77" s="12">
        <f t="shared" si="21"/>
        <v>0.40128700995665817</v>
      </c>
      <c r="J77" s="12">
        <f t="shared" si="25"/>
        <v>29.577320827320829</v>
      </c>
      <c r="K77" s="12">
        <f t="shared" si="27"/>
        <v>29.577320827320829</v>
      </c>
      <c r="L77" s="12">
        <f t="shared" si="23"/>
        <v>0.11868994637324365</v>
      </c>
      <c r="M77" s="11">
        <v>9838600</v>
      </c>
      <c r="N77" s="12">
        <f t="shared" si="24"/>
        <v>0.11868994637324365</v>
      </c>
      <c r="O77" s="11">
        <f t="shared" si="26"/>
        <v>23425400</v>
      </c>
      <c r="P77" s="11"/>
      <c r="Q77" s="11"/>
    </row>
    <row r="78" spans="1:17" s="10" customFormat="1" ht="33" customHeight="1" x14ac:dyDescent="0.2">
      <c r="A78" s="18"/>
      <c r="B78" s="17"/>
      <c r="C78" s="16"/>
      <c r="D78" s="15"/>
      <c r="E78" s="15"/>
      <c r="F78" s="31"/>
      <c r="G78" s="14" t="s">
        <v>86</v>
      </c>
      <c r="H78" s="13">
        <v>8233000</v>
      </c>
      <c r="I78" s="12">
        <f t="shared" si="21"/>
        <v>9.932046515672098E-2</v>
      </c>
      <c r="J78" s="12">
        <f t="shared" si="25"/>
        <v>97.619336815255679</v>
      </c>
      <c r="K78" s="12">
        <f t="shared" si="27"/>
        <v>97.619336815255679</v>
      </c>
      <c r="L78" s="12">
        <f t="shared" si="23"/>
        <v>9.695597940781811E-2</v>
      </c>
      <c r="M78" s="11">
        <v>8037000</v>
      </c>
      <c r="N78" s="12">
        <f t="shared" si="24"/>
        <v>9.695597940781811E-2</v>
      </c>
      <c r="O78" s="11">
        <f t="shared" si="26"/>
        <v>196000</v>
      </c>
      <c r="P78" s="11"/>
      <c r="Q78" s="11"/>
    </row>
    <row r="79" spans="1:17" s="10" customFormat="1" ht="24.75" customHeight="1" x14ac:dyDescent="0.2">
      <c r="A79" s="18"/>
      <c r="B79" s="17"/>
      <c r="C79" s="16"/>
      <c r="D79" s="15"/>
      <c r="E79" s="15"/>
      <c r="F79" s="31"/>
      <c r="G79" s="14" t="s">
        <v>87</v>
      </c>
      <c r="H79" s="13">
        <v>57702000</v>
      </c>
      <c r="I79" s="12">
        <f t="shared" si="21"/>
        <v>0.69609977899588416</v>
      </c>
      <c r="J79" s="12">
        <f t="shared" si="25"/>
        <v>34.834147863158989</v>
      </c>
      <c r="K79" s="12">
        <f t="shared" si="27"/>
        <v>34.834147863158989</v>
      </c>
      <c r="L79" s="12">
        <f t="shared" si="23"/>
        <v>0.24248042629054922</v>
      </c>
      <c r="M79" s="11">
        <v>20100000</v>
      </c>
      <c r="N79" s="12">
        <f t="shared" si="24"/>
        <v>0.24248042629054922</v>
      </c>
      <c r="O79" s="11">
        <f t="shared" si="26"/>
        <v>37602000</v>
      </c>
      <c r="P79" s="11"/>
      <c r="Q79" s="11"/>
    </row>
    <row r="80" spans="1:17" s="10" customFormat="1" ht="32.25" customHeight="1" x14ac:dyDescent="0.2">
      <c r="A80" s="18"/>
      <c r="B80" s="17"/>
      <c r="C80" s="16"/>
      <c r="D80" s="15"/>
      <c r="E80" s="15"/>
      <c r="F80" s="15"/>
      <c r="G80" s="14" t="s">
        <v>88</v>
      </c>
      <c r="H80" s="13">
        <v>17615000</v>
      </c>
      <c r="I80" s="12">
        <f t="shared" si="21"/>
        <v>0.212502124831245</v>
      </c>
      <c r="J80" s="12">
        <f>K80</f>
        <v>11.490207209764405</v>
      </c>
      <c r="K80" s="12">
        <f t="shared" si="27"/>
        <v>11.490207209764405</v>
      </c>
      <c r="L80" s="12">
        <f t="shared" si="23"/>
        <v>2.441693446826227E-2</v>
      </c>
      <c r="M80" s="11">
        <v>2024000</v>
      </c>
      <c r="N80" s="12">
        <f t="shared" si="24"/>
        <v>2.441693446826227E-2</v>
      </c>
      <c r="O80" s="11">
        <f>H80-M80</f>
        <v>15591000</v>
      </c>
      <c r="P80" s="11"/>
      <c r="Q80" s="11"/>
    </row>
    <row r="81" spans="1:17" s="10" customFormat="1" ht="27" customHeight="1" x14ac:dyDescent="0.2">
      <c r="A81" s="18"/>
      <c r="B81" s="23">
        <v>3</v>
      </c>
      <c r="C81" s="16"/>
      <c r="D81" s="76" t="s">
        <v>89</v>
      </c>
      <c r="E81" s="77"/>
      <c r="F81" s="77"/>
      <c r="G81" s="78"/>
      <c r="H81" s="19"/>
      <c r="I81" s="25"/>
      <c r="J81" s="25"/>
      <c r="K81" s="20"/>
      <c r="L81" s="25"/>
      <c r="M81" s="19"/>
      <c r="N81" s="25"/>
      <c r="O81" s="19"/>
      <c r="P81" s="11"/>
      <c r="Q81" s="11"/>
    </row>
    <row r="82" spans="1:17" s="5" customFormat="1" ht="29.25" customHeight="1" x14ac:dyDescent="0.2">
      <c r="A82" s="24"/>
      <c r="B82" s="23"/>
      <c r="C82" s="22">
        <v>1</v>
      </c>
      <c r="D82" s="21"/>
      <c r="E82" s="74" t="s">
        <v>90</v>
      </c>
      <c r="F82" s="74"/>
      <c r="G82" s="75"/>
      <c r="H82" s="19">
        <f>H83+H88</f>
        <v>624420600</v>
      </c>
      <c r="I82" s="20">
        <f t="shared" si="21"/>
        <v>7.5328245409253984</v>
      </c>
      <c r="J82" s="20">
        <f>(J83*H83)/H82</f>
        <v>21.882349813571174</v>
      </c>
      <c r="K82" s="20">
        <f t="shared" si="27"/>
        <v>32.233866083213783</v>
      </c>
      <c r="L82" s="20">
        <f t="shared" si="23"/>
        <v>1.6483590168878326</v>
      </c>
      <c r="M82" s="70">
        <f>M83+M88</f>
        <v>201274900</v>
      </c>
      <c r="N82" s="20">
        <f t="shared" si="24"/>
        <v>2.4281205748053565</v>
      </c>
      <c r="O82" s="19">
        <f>H82-M82</f>
        <v>423145700</v>
      </c>
      <c r="P82" s="19"/>
      <c r="Q82" s="19"/>
    </row>
    <row r="83" spans="1:17" s="5" customFormat="1" ht="51" customHeight="1" x14ac:dyDescent="0.2">
      <c r="A83" s="24"/>
      <c r="B83" s="23"/>
      <c r="C83" s="22"/>
      <c r="D83" s="21"/>
      <c r="E83" s="21"/>
      <c r="F83" s="74" t="s">
        <v>91</v>
      </c>
      <c r="G83" s="75"/>
      <c r="H83" s="19">
        <f>SUM(H84:H87)</f>
        <v>516415600</v>
      </c>
      <c r="I83" s="20">
        <f t="shared" si="21"/>
        <v>6.2298843199547136</v>
      </c>
      <c r="J83" s="20">
        <f>(J87*H87)/H83</f>
        <v>26.458902480870062</v>
      </c>
      <c r="K83" s="20">
        <f t="shared" si="27"/>
        <v>38.229131730335027</v>
      </c>
      <c r="L83" s="20">
        <f t="shared" si="23"/>
        <v>1.6483590168878328</v>
      </c>
      <c r="M83" s="19">
        <f>SUM(M84:M87)</f>
        <v>197421200</v>
      </c>
      <c r="N83" s="20">
        <f t="shared" si="24"/>
        <v>2.3816306833229737</v>
      </c>
      <c r="O83" s="19">
        <f>H83-M83</f>
        <v>318994400</v>
      </c>
      <c r="P83" s="19"/>
      <c r="Q83" s="19"/>
    </row>
    <row r="84" spans="1:17" s="5" customFormat="1" ht="48.75" customHeight="1" x14ac:dyDescent="0.2">
      <c r="A84" s="24"/>
      <c r="B84" s="23"/>
      <c r="C84" s="22"/>
      <c r="D84" s="21"/>
      <c r="E84" s="21"/>
      <c r="F84" s="31"/>
      <c r="G84" s="14" t="s">
        <v>92</v>
      </c>
      <c r="H84" s="13">
        <v>14892600</v>
      </c>
      <c r="I84" s="12">
        <f t="shared" si="21"/>
        <v>0.17965990032709617</v>
      </c>
      <c r="J84" s="12">
        <f t="shared" ref="J84:J86" si="28">K84</f>
        <v>39.283268200314247</v>
      </c>
      <c r="K84" s="12">
        <f t="shared" si="27"/>
        <v>39.283268200314247</v>
      </c>
      <c r="L84" s="12">
        <f t="shared" si="23"/>
        <v>7.0576280493910445E-2</v>
      </c>
      <c r="M84" s="11">
        <v>5850300</v>
      </c>
      <c r="N84" s="12">
        <f t="shared" si="24"/>
        <v>7.0576280493910445E-2</v>
      </c>
      <c r="O84" s="11">
        <f t="shared" ref="O84:O86" si="29">H84-M84</f>
        <v>9042300</v>
      </c>
      <c r="P84" s="19"/>
      <c r="Q84" s="19"/>
    </row>
    <row r="85" spans="1:17" s="5" customFormat="1" ht="49.5" customHeight="1" x14ac:dyDescent="0.2">
      <c r="A85" s="24"/>
      <c r="B85" s="23"/>
      <c r="C85" s="22"/>
      <c r="D85" s="21"/>
      <c r="E85" s="21"/>
      <c r="F85" s="31"/>
      <c r="G85" s="14" t="s">
        <v>93</v>
      </c>
      <c r="H85" s="13">
        <v>237406700</v>
      </c>
      <c r="I85" s="12">
        <f t="shared" si="21"/>
        <v>2.8640038716533596</v>
      </c>
      <c r="J85" s="12">
        <f t="shared" si="28"/>
        <v>14.470821590123615</v>
      </c>
      <c r="K85" s="12">
        <f t="shared" si="27"/>
        <v>14.470821590123615</v>
      </c>
      <c r="L85" s="12">
        <f t="shared" si="23"/>
        <v>0.41444489060119061</v>
      </c>
      <c r="M85" s="11">
        <v>34354700</v>
      </c>
      <c r="N85" s="12">
        <f t="shared" si="24"/>
        <v>0.41444489060119061</v>
      </c>
      <c r="O85" s="11">
        <f t="shared" si="29"/>
        <v>203052000</v>
      </c>
      <c r="P85" s="19"/>
      <c r="Q85" s="19"/>
    </row>
    <row r="86" spans="1:17" s="5" customFormat="1" ht="50.25" customHeight="1" x14ac:dyDescent="0.2">
      <c r="A86" s="24"/>
      <c r="B86" s="23"/>
      <c r="C86" s="22"/>
      <c r="D86" s="21"/>
      <c r="E86" s="21"/>
      <c r="F86" s="31"/>
      <c r="G86" s="14" t="s">
        <v>94</v>
      </c>
      <c r="H86" s="13">
        <v>36209000</v>
      </c>
      <c r="I86" s="12">
        <f t="shared" si="21"/>
        <v>0.4368146147042038</v>
      </c>
      <c r="J86" s="12">
        <f t="shared" si="28"/>
        <v>56.832003093153638</v>
      </c>
      <c r="K86" s="12">
        <f t="shared" si="27"/>
        <v>56.832003093153638</v>
      </c>
      <c r="L86" s="12">
        <f t="shared" si="23"/>
        <v>0.24825049534004023</v>
      </c>
      <c r="M86" s="11">
        <v>20578300</v>
      </c>
      <c r="N86" s="12">
        <f t="shared" si="24"/>
        <v>0.24825049534004023</v>
      </c>
      <c r="O86" s="11">
        <f t="shared" si="29"/>
        <v>15630700</v>
      </c>
      <c r="P86" s="19"/>
      <c r="Q86" s="19"/>
    </row>
    <row r="87" spans="1:17" s="10" customFormat="1" ht="34.5" customHeight="1" x14ac:dyDescent="0.2">
      <c r="A87" s="18"/>
      <c r="B87" s="17"/>
      <c r="C87" s="16"/>
      <c r="D87" s="15"/>
      <c r="E87" s="15"/>
      <c r="F87" s="15"/>
      <c r="G87" s="14" t="s">
        <v>95</v>
      </c>
      <c r="H87" s="13">
        <v>227907300</v>
      </c>
      <c r="I87" s="12">
        <f t="shared" si="21"/>
        <v>2.749405933270054</v>
      </c>
      <c r="J87" s="12">
        <f>K87</f>
        <v>59.953279249940664</v>
      </c>
      <c r="K87" s="12">
        <f t="shared" si="27"/>
        <v>59.953279249940664</v>
      </c>
      <c r="L87" s="12">
        <f t="shared" si="23"/>
        <v>1.6483590168878328</v>
      </c>
      <c r="M87" s="11">
        <v>136637900</v>
      </c>
      <c r="N87" s="12">
        <f t="shared" si="24"/>
        <v>1.6483590168878324</v>
      </c>
      <c r="O87" s="11">
        <f>H87-M87</f>
        <v>91269400</v>
      </c>
      <c r="P87" s="11"/>
      <c r="Q87" s="11"/>
    </row>
    <row r="88" spans="1:17" s="5" customFormat="1" ht="31.5" customHeight="1" x14ac:dyDescent="0.2">
      <c r="A88" s="24"/>
      <c r="B88" s="23"/>
      <c r="C88" s="22"/>
      <c r="D88" s="21"/>
      <c r="E88" s="31"/>
      <c r="F88" s="77" t="s">
        <v>96</v>
      </c>
      <c r="G88" s="78"/>
      <c r="H88" s="19">
        <f>SUM(H89:H90)</f>
        <v>108005000</v>
      </c>
      <c r="I88" s="20">
        <f t="shared" si="21"/>
        <v>1.3029402209706851</v>
      </c>
      <c r="J88" s="20">
        <f>(J90*H90)/H88</f>
        <v>0</v>
      </c>
      <c r="K88" s="20">
        <f t="shared" si="27"/>
        <v>3.5680755520577749</v>
      </c>
      <c r="L88" s="20">
        <f t="shared" si="23"/>
        <v>0</v>
      </c>
      <c r="M88" s="19">
        <f>SUM(M89)</f>
        <v>3853700</v>
      </c>
      <c r="N88" s="20">
        <f t="shared" si="24"/>
        <v>4.6489891482382563E-2</v>
      </c>
      <c r="O88" s="19">
        <f>SUM(O89)</f>
        <v>104151300</v>
      </c>
      <c r="P88" s="54"/>
      <c r="Q88" s="54"/>
    </row>
    <row r="89" spans="1:17" s="10" customFormat="1" ht="33.75" customHeight="1" x14ac:dyDescent="0.2">
      <c r="A89" s="18"/>
      <c r="B89" s="17"/>
      <c r="C89" s="16"/>
      <c r="D89" s="15"/>
      <c r="E89" s="15"/>
      <c r="F89" s="15"/>
      <c r="G89" s="14" t="s">
        <v>97</v>
      </c>
      <c r="H89" s="13">
        <v>108005000</v>
      </c>
      <c r="I89" s="12">
        <f t="shared" si="21"/>
        <v>1.3029402209706851</v>
      </c>
      <c r="J89" s="12">
        <f>K89</f>
        <v>3.5680755520577749</v>
      </c>
      <c r="K89" s="12">
        <f t="shared" si="27"/>
        <v>3.5680755520577749</v>
      </c>
      <c r="L89" s="12">
        <f t="shared" si="23"/>
        <v>4.6489891482382563E-2</v>
      </c>
      <c r="M89" s="11">
        <v>3853700</v>
      </c>
      <c r="N89" s="12">
        <f t="shared" si="24"/>
        <v>4.6489891482382563E-2</v>
      </c>
      <c r="O89" s="11">
        <f>H89-M89</f>
        <v>104151300</v>
      </c>
      <c r="P89" s="55"/>
      <c r="Q89" s="55"/>
    </row>
    <row r="90" spans="1:17" s="5" customFormat="1" ht="7.5" customHeight="1" x14ac:dyDescent="0.2">
      <c r="A90" s="24"/>
      <c r="B90" s="23"/>
      <c r="C90" s="22"/>
      <c r="D90" s="21"/>
      <c r="E90" s="74"/>
      <c r="F90" s="74"/>
      <c r="G90" s="75"/>
      <c r="H90" s="19"/>
      <c r="I90" s="20"/>
      <c r="J90" s="20"/>
      <c r="K90" s="20"/>
      <c r="L90" s="20"/>
      <c r="M90" s="19"/>
      <c r="N90" s="20"/>
      <c r="O90" s="19"/>
      <c r="P90" s="54"/>
      <c r="Q90" s="54"/>
    </row>
    <row r="91" spans="1:17" s="5" customFormat="1" ht="10.5" customHeight="1" x14ac:dyDescent="0.2">
      <c r="A91" s="24"/>
      <c r="B91" s="23"/>
      <c r="C91" s="22"/>
      <c r="D91" s="21"/>
      <c r="E91" s="74"/>
      <c r="F91" s="74"/>
      <c r="G91" s="75"/>
      <c r="H91" s="19"/>
      <c r="I91" s="20"/>
      <c r="J91" s="20"/>
      <c r="K91" s="20"/>
      <c r="L91" s="20"/>
      <c r="M91" s="19"/>
      <c r="N91" s="20"/>
      <c r="O91" s="19"/>
      <c r="P91" s="54"/>
      <c r="Q91" s="54"/>
    </row>
    <row r="92" spans="1:17" s="5" customFormat="1" ht="20.100000000000001" customHeight="1" x14ac:dyDescent="0.2">
      <c r="A92" s="101" t="s">
        <v>0</v>
      </c>
      <c r="B92" s="101"/>
      <c r="C92" s="101"/>
      <c r="D92" s="101"/>
      <c r="E92" s="101"/>
      <c r="F92" s="101"/>
      <c r="G92" s="101"/>
      <c r="H92" s="7">
        <f>H13+H48+H56+H73+H82</f>
        <v>8289328878</v>
      </c>
      <c r="I92" s="7">
        <f>I13+I48+I82+I88+I90+I91</f>
        <v>90.955921630885001</v>
      </c>
      <c r="J92" s="8">
        <f>(J13*H13+J48*H48+J82*H82+J88*H88+J90*H90+J91*H91)/H92</f>
        <v>78.298017429680755</v>
      </c>
      <c r="K92" s="9">
        <f>M92/H92*100</f>
        <v>78.510220269728322</v>
      </c>
      <c r="L92" s="8">
        <f>L13+L48+L82+L88+L90+L91</f>
        <v>78.298017429680755</v>
      </c>
      <c r="M92" s="7">
        <f>M13+M48+M73+M82+M56</f>
        <v>6507970361</v>
      </c>
      <c r="N92" s="8">
        <f>N13+N48+N82+N88+N90+N91</f>
        <v>72.183335093391392</v>
      </c>
      <c r="O92" s="7">
        <f>H92-M92</f>
        <v>1781358517</v>
      </c>
      <c r="P92" s="6"/>
      <c r="Q92" s="6"/>
    </row>
    <row r="94" spans="1:17" x14ac:dyDescent="0.3">
      <c r="M94" s="60" t="s">
        <v>116</v>
      </c>
    </row>
    <row r="95" spans="1:17" ht="6.75" customHeight="1" x14ac:dyDescent="0.3">
      <c r="M95" s="61"/>
    </row>
    <row r="96" spans="1:17" x14ac:dyDescent="0.3">
      <c r="L96" s="67"/>
      <c r="M96" s="62" t="s">
        <v>99</v>
      </c>
    </row>
    <row r="97" spans="13:13" x14ac:dyDescent="0.3">
      <c r="M97" s="63"/>
    </row>
    <row r="98" spans="13:13" x14ac:dyDescent="0.3">
      <c r="M98" s="64"/>
    </row>
    <row r="99" spans="13:13" x14ac:dyDescent="0.3">
      <c r="M99" s="64" t="s">
        <v>117</v>
      </c>
    </row>
    <row r="100" spans="13:13" x14ac:dyDescent="0.3">
      <c r="M100" s="62" t="s">
        <v>118</v>
      </c>
    </row>
  </sheetData>
  <mergeCells count="44">
    <mergeCell ref="A1:Q1"/>
    <mergeCell ref="A2:Q2"/>
    <mergeCell ref="A3:Q3"/>
    <mergeCell ref="A5:C5"/>
    <mergeCell ref="A7:C9"/>
    <mergeCell ref="D7:G9"/>
    <mergeCell ref="H7:H9"/>
    <mergeCell ref="I7:I9"/>
    <mergeCell ref="J7:K7"/>
    <mergeCell ref="L7:N7"/>
    <mergeCell ref="F21:G21"/>
    <mergeCell ref="O7:O9"/>
    <mergeCell ref="P7:P9"/>
    <mergeCell ref="Q7:Q9"/>
    <mergeCell ref="J8:J9"/>
    <mergeCell ref="K8:K9"/>
    <mergeCell ref="L8:L9"/>
    <mergeCell ref="M8:N8"/>
    <mergeCell ref="A10:C10"/>
    <mergeCell ref="D10:G10"/>
    <mergeCell ref="D12:G12"/>
    <mergeCell ref="E13:G13"/>
    <mergeCell ref="F14:G14"/>
    <mergeCell ref="D72:G72"/>
    <mergeCell ref="F27:G27"/>
    <mergeCell ref="F29:G29"/>
    <mergeCell ref="F36:G36"/>
    <mergeCell ref="F38:G38"/>
    <mergeCell ref="F42:G42"/>
    <mergeCell ref="F47:G47"/>
    <mergeCell ref="E48:G48"/>
    <mergeCell ref="F49:G49"/>
    <mergeCell ref="E56:G56"/>
    <mergeCell ref="F57:G57"/>
    <mergeCell ref="F61:G61"/>
    <mergeCell ref="E90:G90"/>
    <mergeCell ref="E91:G91"/>
    <mergeCell ref="A92:G92"/>
    <mergeCell ref="E73:G73"/>
    <mergeCell ref="F74:G74"/>
    <mergeCell ref="D81:G81"/>
    <mergeCell ref="E82:G82"/>
    <mergeCell ref="F83:G83"/>
    <mergeCell ref="F88:G88"/>
  </mergeCells>
  <pageMargins left="0.27559055118110237" right="0.23622047244094491" top="0.59055118110236227" bottom="0.59055118110236227" header="0.39370078740157483" footer="0.23622047244094491"/>
  <pageSetup paperSize="5" firstPageNumber="45" orientation="landscape" useFirstPageNumber="1" horizontalDpi="4294967293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865A3F-672F-4DA9-9B14-977EF00B468D}">
  <sheetPr>
    <tabColor rgb="FF336600"/>
  </sheetPr>
  <dimension ref="A1:Q100"/>
  <sheetViews>
    <sheetView tabSelected="1" view="pageBreakPreview" topLeftCell="A60" zoomScaleNormal="100" zoomScaleSheetLayoutView="100" workbookViewId="0">
      <selection activeCell="A68" sqref="A67:Q68"/>
    </sheetView>
  </sheetViews>
  <sheetFormatPr defaultColWidth="9.140625" defaultRowHeight="16.5" x14ac:dyDescent="0.3"/>
  <cols>
    <col min="1" max="1" width="2.28515625" style="1" customWidth="1"/>
    <col min="2" max="3" width="3.140625" style="4" customWidth="1"/>
    <col min="4" max="6" width="2.5703125" style="1" customWidth="1"/>
    <col min="7" max="7" width="39.7109375" style="1" customWidth="1"/>
    <col min="8" max="8" width="13.42578125" style="1" customWidth="1"/>
    <col min="9" max="9" width="6.7109375" style="1" customWidth="1"/>
    <col min="10" max="10" width="7.85546875" style="2" customWidth="1"/>
    <col min="11" max="11" width="9" style="2" customWidth="1"/>
    <col min="12" max="12" width="7.7109375" style="2" customWidth="1"/>
    <col min="13" max="13" width="14.140625" style="3" customWidth="1"/>
    <col min="14" max="14" width="7" style="3" customWidth="1"/>
    <col min="15" max="15" width="15.140625" style="2" customWidth="1"/>
    <col min="16" max="16" width="13.85546875" style="2" customWidth="1"/>
    <col min="17" max="17" width="13" style="2" customWidth="1"/>
    <col min="18" max="260" width="9.140625" style="1"/>
    <col min="261" max="261" width="5.42578125" style="1" customWidth="1"/>
    <col min="262" max="262" width="53.42578125" style="1" customWidth="1"/>
    <col min="263" max="263" width="13.7109375" style="1" customWidth="1"/>
    <col min="264" max="264" width="8" style="1" customWidth="1"/>
    <col min="265" max="265" width="8.28515625" style="1" customWidth="1"/>
    <col min="266" max="266" width="14.140625" style="1" customWidth="1"/>
    <col min="267" max="267" width="10" style="1" customWidth="1"/>
    <col min="268" max="268" width="15.140625" style="1" customWidth="1"/>
    <col min="269" max="269" width="7.7109375" style="1" customWidth="1"/>
    <col min="270" max="270" width="11.85546875" style="1" customWidth="1"/>
    <col min="271" max="271" width="18.5703125" style="1" customWidth="1"/>
    <col min="272" max="272" width="10.42578125" style="1" customWidth="1"/>
    <col min="273" max="273" width="10.7109375" style="1" bestFit="1" customWidth="1"/>
    <col min="274" max="516" width="9.140625" style="1"/>
    <col min="517" max="517" width="5.42578125" style="1" customWidth="1"/>
    <col min="518" max="518" width="53.42578125" style="1" customWidth="1"/>
    <col min="519" max="519" width="13.7109375" style="1" customWidth="1"/>
    <col min="520" max="520" width="8" style="1" customWidth="1"/>
    <col min="521" max="521" width="8.28515625" style="1" customWidth="1"/>
    <col min="522" max="522" width="14.140625" style="1" customWidth="1"/>
    <col min="523" max="523" width="10" style="1" customWidth="1"/>
    <col min="524" max="524" width="15.140625" style="1" customWidth="1"/>
    <col min="525" max="525" width="7.7109375" style="1" customWidth="1"/>
    <col min="526" max="526" width="11.85546875" style="1" customWidth="1"/>
    <col min="527" max="527" width="18.5703125" style="1" customWidth="1"/>
    <col min="528" max="528" width="10.42578125" style="1" customWidth="1"/>
    <col min="529" max="529" width="10.7109375" style="1" bestFit="1" customWidth="1"/>
    <col min="530" max="772" width="9.140625" style="1"/>
    <col min="773" max="773" width="5.42578125" style="1" customWidth="1"/>
    <col min="774" max="774" width="53.42578125" style="1" customWidth="1"/>
    <col min="775" max="775" width="13.7109375" style="1" customWidth="1"/>
    <col min="776" max="776" width="8" style="1" customWidth="1"/>
    <col min="777" max="777" width="8.28515625" style="1" customWidth="1"/>
    <col min="778" max="778" width="14.140625" style="1" customWidth="1"/>
    <col min="779" max="779" width="10" style="1" customWidth="1"/>
    <col min="780" max="780" width="15.140625" style="1" customWidth="1"/>
    <col min="781" max="781" width="7.7109375" style="1" customWidth="1"/>
    <col min="782" max="782" width="11.85546875" style="1" customWidth="1"/>
    <col min="783" max="783" width="18.5703125" style="1" customWidth="1"/>
    <col min="784" max="784" width="10.42578125" style="1" customWidth="1"/>
    <col min="785" max="785" width="10.7109375" style="1" bestFit="1" customWidth="1"/>
    <col min="786" max="1028" width="9.140625" style="1"/>
    <col min="1029" max="1029" width="5.42578125" style="1" customWidth="1"/>
    <col min="1030" max="1030" width="53.42578125" style="1" customWidth="1"/>
    <col min="1031" max="1031" width="13.7109375" style="1" customWidth="1"/>
    <col min="1032" max="1032" width="8" style="1" customWidth="1"/>
    <col min="1033" max="1033" width="8.28515625" style="1" customWidth="1"/>
    <col min="1034" max="1034" width="14.140625" style="1" customWidth="1"/>
    <col min="1035" max="1035" width="10" style="1" customWidth="1"/>
    <col min="1036" max="1036" width="15.140625" style="1" customWidth="1"/>
    <col min="1037" max="1037" width="7.7109375" style="1" customWidth="1"/>
    <col min="1038" max="1038" width="11.85546875" style="1" customWidth="1"/>
    <col min="1039" max="1039" width="18.5703125" style="1" customWidth="1"/>
    <col min="1040" max="1040" width="10.42578125" style="1" customWidth="1"/>
    <col min="1041" max="1041" width="10.7109375" style="1" bestFit="1" customWidth="1"/>
    <col min="1042" max="1284" width="9.140625" style="1"/>
    <col min="1285" max="1285" width="5.42578125" style="1" customWidth="1"/>
    <col min="1286" max="1286" width="53.42578125" style="1" customWidth="1"/>
    <col min="1287" max="1287" width="13.7109375" style="1" customWidth="1"/>
    <col min="1288" max="1288" width="8" style="1" customWidth="1"/>
    <col min="1289" max="1289" width="8.28515625" style="1" customWidth="1"/>
    <col min="1290" max="1290" width="14.140625" style="1" customWidth="1"/>
    <col min="1291" max="1291" width="10" style="1" customWidth="1"/>
    <col min="1292" max="1292" width="15.140625" style="1" customWidth="1"/>
    <col min="1293" max="1293" width="7.7109375" style="1" customWidth="1"/>
    <col min="1294" max="1294" width="11.85546875" style="1" customWidth="1"/>
    <col min="1295" max="1295" width="18.5703125" style="1" customWidth="1"/>
    <col min="1296" max="1296" width="10.42578125" style="1" customWidth="1"/>
    <col min="1297" max="1297" width="10.7109375" style="1" bestFit="1" customWidth="1"/>
    <col min="1298" max="1540" width="9.140625" style="1"/>
    <col min="1541" max="1541" width="5.42578125" style="1" customWidth="1"/>
    <col min="1542" max="1542" width="53.42578125" style="1" customWidth="1"/>
    <col min="1543" max="1543" width="13.7109375" style="1" customWidth="1"/>
    <col min="1544" max="1544" width="8" style="1" customWidth="1"/>
    <col min="1545" max="1545" width="8.28515625" style="1" customWidth="1"/>
    <col min="1546" max="1546" width="14.140625" style="1" customWidth="1"/>
    <col min="1547" max="1547" width="10" style="1" customWidth="1"/>
    <col min="1548" max="1548" width="15.140625" style="1" customWidth="1"/>
    <col min="1549" max="1549" width="7.7109375" style="1" customWidth="1"/>
    <col min="1550" max="1550" width="11.85546875" style="1" customWidth="1"/>
    <col min="1551" max="1551" width="18.5703125" style="1" customWidth="1"/>
    <col min="1552" max="1552" width="10.42578125" style="1" customWidth="1"/>
    <col min="1553" max="1553" width="10.7109375" style="1" bestFit="1" customWidth="1"/>
    <col min="1554" max="1796" width="9.140625" style="1"/>
    <col min="1797" max="1797" width="5.42578125" style="1" customWidth="1"/>
    <col min="1798" max="1798" width="53.42578125" style="1" customWidth="1"/>
    <col min="1799" max="1799" width="13.7109375" style="1" customWidth="1"/>
    <col min="1800" max="1800" width="8" style="1" customWidth="1"/>
    <col min="1801" max="1801" width="8.28515625" style="1" customWidth="1"/>
    <col min="1802" max="1802" width="14.140625" style="1" customWidth="1"/>
    <col min="1803" max="1803" width="10" style="1" customWidth="1"/>
    <col min="1804" max="1804" width="15.140625" style="1" customWidth="1"/>
    <col min="1805" max="1805" width="7.7109375" style="1" customWidth="1"/>
    <col min="1806" max="1806" width="11.85546875" style="1" customWidth="1"/>
    <col min="1807" max="1807" width="18.5703125" style="1" customWidth="1"/>
    <col min="1808" max="1808" width="10.42578125" style="1" customWidth="1"/>
    <col min="1809" max="1809" width="10.7109375" style="1" bestFit="1" customWidth="1"/>
    <col min="1810" max="2052" width="9.140625" style="1"/>
    <col min="2053" max="2053" width="5.42578125" style="1" customWidth="1"/>
    <col min="2054" max="2054" width="53.42578125" style="1" customWidth="1"/>
    <col min="2055" max="2055" width="13.7109375" style="1" customWidth="1"/>
    <col min="2056" max="2056" width="8" style="1" customWidth="1"/>
    <col min="2057" max="2057" width="8.28515625" style="1" customWidth="1"/>
    <col min="2058" max="2058" width="14.140625" style="1" customWidth="1"/>
    <col min="2059" max="2059" width="10" style="1" customWidth="1"/>
    <col min="2060" max="2060" width="15.140625" style="1" customWidth="1"/>
    <col min="2061" max="2061" width="7.7109375" style="1" customWidth="1"/>
    <col min="2062" max="2062" width="11.85546875" style="1" customWidth="1"/>
    <col min="2063" max="2063" width="18.5703125" style="1" customWidth="1"/>
    <col min="2064" max="2064" width="10.42578125" style="1" customWidth="1"/>
    <col min="2065" max="2065" width="10.7109375" style="1" bestFit="1" customWidth="1"/>
    <col min="2066" max="2308" width="9.140625" style="1"/>
    <col min="2309" max="2309" width="5.42578125" style="1" customWidth="1"/>
    <col min="2310" max="2310" width="53.42578125" style="1" customWidth="1"/>
    <col min="2311" max="2311" width="13.7109375" style="1" customWidth="1"/>
    <col min="2312" max="2312" width="8" style="1" customWidth="1"/>
    <col min="2313" max="2313" width="8.28515625" style="1" customWidth="1"/>
    <col min="2314" max="2314" width="14.140625" style="1" customWidth="1"/>
    <col min="2315" max="2315" width="10" style="1" customWidth="1"/>
    <col min="2316" max="2316" width="15.140625" style="1" customWidth="1"/>
    <col min="2317" max="2317" width="7.7109375" style="1" customWidth="1"/>
    <col min="2318" max="2318" width="11.85546875" style="1" customWidth="1"/>
    <col min="2319" max="2319" width="18.5703125" style="1" customWidth="1"/>
    <col min="2320" max="2320" width="10.42578125" style="1" customWidth="1"/>
    <col min="2321" max="2321" width="10.7109375" style="1" bestFit="1" customWidth="1"/>
    <col min="2322" max="2564" width="9.140625" style="1"/>
    <col min="2565" max="2565" width="5.42578125" style="1" customWidth="1"/>
    <col min="2566" max="2566" width="53.42578125" style="1" customWidth="1"/>
    <col min="2567" max="2567" width="13.7109375" style="1" customWidth="1"/>
    <col min="2568" max="2568" width="8" style="1" customWidth="1"/>
    <col min="2569" max="2569" width="8.28515625" style="1" customWidth="1"/>
    <col min="2570" max="2570" width="14.140625" style="1" customWidth="1"/>
    <col min="2571" max="2571" width="10" style="1" customWidth="1"/>
    <col min="2572" max="2572" width="15.140625" style="1" customWidth="1"/>
    <col min="2573" max="2573" width="7.7109375" style="1" customWidth="1"/>
    <col min="2574" max="2574" width="11.85546875" style="1" customWidth="1"/>
    <col min="2575" max="2575" width="18.5703125" style="1" customWidth="1"/>
    <col min="2576" max="2576" width="10.42578125" style="1" customWidth="1"/>
    <col min="2577" max="2577" width="10.7109375" style="1" bestFit="1" customWidth="1"/>
    <col min="2578" max="2820" width="9.140625" style="1"/>
    <col min="2821" max="2821" width="5.42578125" style="1" customWidth="1"/>
    <col min="2822" max="2822" width="53.42578125" style="1" customWidth="1"/>
    <col min="2823" max="2823" width="13.7109375" style="1" customWidth="1"/>
    <col min="2824" max="2824" width="8" style="1" customWidth="1"/>
    <col min="2825" max="2825" width="8.28515625" style="1" customWidth="1"/>
    <col min="2826" max="2826" width="14.140625" style="1" customWidth="1"/>
    <col min="2827" max="2827" width="10" style="1" customWidth="1"/>
    <col min="2828" max="2828" width="15.140625" style="1" customWidth="1"/>
    <col min="2829" max="2829" width="7.7109375" style="1" customWidth="1"/>
    <col min="2830" max="2830" width="11.85546875" style="1" customWidth="1"/>
    <col min="2831" max="2831" width="18.5703125" style="1" customWidth="1"/>
    <col min="2832" max="2832" width="10.42578125" style="1" customWidth="1"/>
    <col min="2833" max="2833" width="10.7109375" style="1" bestFit="1" customWidth="1"/>
    <col min="2834" max="3076" width="9.140625" style="1"/>
    <col min="3077" max="3077" width="5.42578125" style="1" customWidth="1"/>
    <col min="3078" max="3078" width="53.42578125" style="1" customWidth="1"/>
    <col min="3079" max="3079" width="13.7109375" style="1" customWidth="1"/>
    <col min="3080" max="3080" width="8" style="1" customWidth="1"/>
    <col min="3081" max="3081" width="8.28515625" style="1" customWidth="1"/>
    <col min="3082" max="3082" width="14.140625" style="1" customWidth="1"/>
    <col min="3083" max="3083" width="10" style="1" customWidth="1"/>
    <col min="3084" max="3084" width="15.140625" style="1" customWidth="1"/>
    <col min="3085" max="3085" width="7.7109375" style="1" customWidth="1"/>
    <col min="3086" max="3086" width="11.85546875" style="1" customWidth="1"/>
    <col min="3087" max="3087" width="18.5703125" style="1" customWidth="1"/>
    <col min="3088" max="3088" width="10.42578125" style="1" customWidth="1"/>
    <col min="3089" max="3089" width="10.7109375" style="1" bestFit="1" customWidth="1"/>
    <col min="3090" max="3332" width="9.140625" style="1"/>
    <col min="3333" max="3333" width="5.42578125" style="1" customWidth="1"/>
    <col min="3334" max="3334" width="53.42578125" style="1" customWidth="1"/>
    <col min="3335" max="3335" width="13.7109375" style="1" customWidth="1"/>
    <col min="3336" max="3336" width="8" style="1" customWidth="1"/>
    <col min="3337" max="3337" width="8.28515625" style="1" customWidth="1"/>
    <col min="3338" max="3338" width="14.140625" style="1" customWidth="1"/>
    <col min="3339" max="3339" width="10" style="1" customWidth="1"/>
    <col min="3340" max="3340" width="15.140625" style="1" customWidth="1"/>
    <col min="3341" max="3341" width="7.7109375" style="1" customWidth="1"/>
    <col min="3342" max="3342" width="11.85546875" style="1" customWidth="1"/>
    <col min="3343" max="3343" width="18.5703125" style="1" customWidth="1"/>
    <col min="3344" max="3344" width="10.42578125" style="1" customWidth="1"/>
    <col min="3345" max="3345" width="10.7109375" style="1" bestFit="1" customWidth="1"/>
    <col min="3346" max="3588" width="9.140625" style="1"/>
    <col min="3589" max="3589" width="5.42578125" style="1" customWidth="1"/>
    <col min="3590" max="3590" width="53.42578125" style="1" customWidth="1"/>
    <col min="3591" max="3591" width="13.7109375" style="1" customWidth="1"/>
    <col min="3592" max="3592" width="8" style="1" customWidth="1"/>
    <col min="3593" max="3593" width="8.28515625" style="1" customWidth="1"/>
    <col min="3594" max="3594" width="14.140625" style="1" customWidth="1"/>
    <col min="3595" max="3595" width="10" style="1" customWidth="1"/>
    <col min="3596" max="3596" width="15.140625" style="1" customWidth="1"/>
    <col min="3597" max="3597" width="7.7109375" style="1" customWidth="1"/>
    <col min="3598" max="3598" width="11.85546875" style="1" customWidth="1"/>
    <col min="3599" max="3599" width="18.5703125" style="1" customWidth="1"/>
    <col min="3600" max="3600" width="10.42578125" style="1" customWidth="1"/>
    <col min="3601" max="3601" width="10.7109375" style="1" bestFit="1" customWidth="1"/>
    <col min="3602" max="3844" width="9.140625" style="1"/>
    <col min="3845" max="3845" width="5.42578125" style="1" customWidth="1"/>
    <col min="3846" max="3846" width="53.42578125" style="1" customWidth="1"/>
    <col min="3847" max="3847" width="13.7109375" style="1" customWidth="1"/>
    <col min="3848" max="3848" width="8" style="1" customWidth="1"/>
    <col min="3849" max="3849" width="8.28515625" style="1" customWidth="1"/>
    <col min="3850" max="3850" width="14.140625" style="1" customWidth="1"/>
    <col min="3851" max="3851" width="10" style="1" customWidth="1"/>
    <col min="3852" max="3852" width="15.140625" style="1" customWidth="1"/>
    <col min="3853" max="3853" width="7.7109375" style="1" customWidth="1"/>
    <col min="3854" max="3854" width="11.85546875" style="1" customWidth="1"/>
    <col min="3855" max="3855" width="18.5703125" style="1" customWidth="1"/>
    <col min="3856" max="3856" width="10.42578125" style="1" customWidth="1"/>
    <col min="3857" max="3857" width="10.7109375" style="1" bestFit="1" customWidth="1"/>
    <col min="3858" max="4100" width="9.140625" style="1"/>
    <col min="4101" max="4101" width="5.42578125" style="1" customWidth="1"/>
    <col min="4102" max="4102" width="53.42578125" style="1" customWidth="1"/>
    <col min="4103" max="4103" width="13.7109375" style="1" customWidth="1"/>
    <col min="4104" max="4104" width="8" style="1" customWidth="1"/>
    <col min="4105" max="4105" width="8.28515625" style="1" customWidth="1"/>
    <col min="4106" max="4106" width="14.140625" style="1" customWidth="1"/>
    <col min="4107" max="4107" width="10" style="1" customWidth="1"/>
    <col min="4108" max="4108" width="15.140625" style="1" customWidth="1"/>
    <col min="4109" max="4109" width="7.7109375" style="1" customWidth="1"/>
    <col min="4110" max="4110" width="11.85546875" style="1" customWidth="1"/>
    <col min="4111" max="4111" width="18.5703125" style="1" customWidth="1"/>
    <col min="4112" max="4112" width="10.42578125" style="1" customWidth="1"/>
    <col min="4113" max="4113" width="10.7109375" style="1" bestFit="1" customWidth="1"/>
    <col min="4114" max="4356" width="9.140625" style="1"/>
    <col min="4357" max="4357" width="5.42578125" style="1" customWidth="1"/>
    <col min="4358" max="4358" width="53.42578125" style="1" customWidth="1"/>
    <col min="4359" max="4359" width="13.7109375" style="1" customWidth="1"/>
    <col min="4360" max="4360" width="8" style="1" customWidth="1"/>
    <col min="4361" max="4361" width="8.28515625" style="1" customWidth="1"/>
    <col min="4362" max="4362" width="14.140625" style="1" customWidth="1"/>
    <col min="4363" max="4363" width="10" style="1" customWidth="1"/>
    <col min="4364" max="4364" width="15.140625" style="1" customWidth="1"/>
    <col min="4365" max="4365" width="7.7109375" style="1" customWidth="1"/>
    <col min="4366" max="4366" width="11.85546875" style="1" customWidth="1"/>
    <col min="4367" max="4367" width="18.5703125" style="1" customWidth="1"/>
    <col min="4368" max="4368" width="10.42578125" style="1" customWidth="1"/>
    <col min="4369" max="4369" width="10.7109375" style="1" bestFit="1" customWidth="1"/>
    <col min="4370" max="4612" width="9.140625" style="1"/>
    <col min="4613" max="4613" width="5.42578125" style="1" customWidth="1"/>
    <col min="4614" max="4614" width="53.42578125" style="1" customWidth="1"/>
    <col min="4615" max="4615" width="13.7109375" style="1" customWidth="1"/>
    <col min="4616" max="4616" width="8" style="1" customWidth="1"/>
    <col min="4617" max="4617" width="8.28515625" style="1" customWidth="1"/>
    <col min="4618" max="4618" width="14.140625" style="1" customWidth="1"/>
    <col min="4619" max="4619" width="10" style="1" customWidth="1"/>
    <col min="4620" max="4620" width="15.140625" style="1" customWidth="1"/>
    <col min="4621" max="4621" width="7.7109375" style="1" customWidth="1"/>
    <col min="4622" max="4622" width="11.85546875" style="1" customWidth="1"/>
    <col min="4623" max="4623" width="18.5703125" style="1" customWidth="1"/>
    <col min="4624" max="4624" width="10.42578125" style="1" customWidth="1"/>
    <col min="4625" max="4625" width="10.7109375" style="1" bestFit="1" customWidth="1"/>
    <col min="4626" max="4868" width="9.140625" style="1"/>
    <col min="4869" max="4869" width="5.42578125" style="1" customWidth="1"/>
    <col min="4870" max="4870" width="53.42578125" style="1" customWidth="1"/>
    <col min="4871" max="4871" width="13.7109375" style="1" customWidth="1"/>
    <col min="4872" max="4872" width="8" style="1" customWidth="1"/>
    <col min="4873" max="4873" width="8.28515625" style="1" customWidth="1"/>
    <col min="4874" max="4874" width="14.140625" style="1" customWidth="1"/>
    <col min="4875" max="4875" width="10" style="1" customWidth="1"/>
    <col min="4876" max="4876" width="15.140625" style="1" customWidth="1"/>
    <col min="4877" max="4877" width="7.7109375" style="1" customWidth="1"/>
    <col min="4878" max="4878" width="11.85546875" style="1" customWidth="1"/>
    <col min="4879" max="4879" width="18.5703125" style="1" customWidth="1"/>
    <col min="4880" max="4880" width="10.42578125" style="1" customWidth="1"/>
    <col min="4881" max="4881" width="10.7109375" style="1" bestFit="1" customWidth="1"/>
    <col min="4882" max="5124" width="9.140625" style="1"/>
    <col min="5125" max="5125" width="5.42578125" style="1" customWidth="1"/>
    <col min="5126" max="5126" width="53.42578125" style="1" customWidth="1"/>
    <col min="5127" max="5127" width="13.7109375" style="1" customWidth="1"/>
    <col min="5128" max="5128" width="8" style="1" customWidth="1"/>
    <col min="5129" max="5129" width="8.28515625" style="1" customWidth="1"/>
    <col min="5130" max="5130" width="14.140625" style="1" customWidth="1"/>
    <col min="5131" max="5131" width="10" style="1" customWidth="1"/>
    <col min="5132" max="5132" width="15.140625" style="1" customWidth="1"/>
    <col min="5133" max="5133" width="7.7109375" style="1" customWidth="1"/>
    <col min="5134" max="5134" width="11.85546875" style="1" customWidth="1"/>
    <col min="5135" max="5135" width="18.5703125" style="1" customWidth="1"/>
    <col min="5136" max="5136" width="10.42578125" style="1" customWidth="1"/>
    <col min="5137" max="5137" width="10.7109375" style="1" bestFit="1" customWidth="1"/>
    <col min="5138" max="5380" width="9.140625" style="1"/>
    <col min="5381" max="5381" width="5.42578125" style="1" customWidth="1"/>
    <col min="5382" max="5382" width="53.42578125" style="1" customWidth="1"/>
    <col min="5383" max="5383" width="13.7109375" style="1" customWidth="1"/>
    <col min="5384" max="5384" width="8" style="1" customWidth="1"/>
    <col min="5385" max="5385" width="8.28515625" style="1" customWidth="1"/>
    <col min="5386" max="5386" width="14.140625" style="1" customWidth="1"/>
    <col min="5387" max="5387" width="10" style="1" customWidth="1"/>
    <col min="5388" max="5388" width="15.140625" style="1" customWidth="1"/>
    <col min="5389" max="5389" width="7.7109375" style="1" customWidth="1"/>
    <col min="5390" max="5390" width="11.85546875" style="1" customWidth="1"/>
    <col min="5391" max="5391" width="18.5703125" style="1" customWidth="1"/>
    <col min="5392" max="5392" width="10.42578125" style="1" customWidth="1"/>
    <col min="5393" max="5393" width="10.7109375" style="1" bestFit="1" customWidth="1"/>
    <col min="5394" max="5636" width="9.140625" style="1"/>
    <col min="5637" max="5637" width="5.42578125" style="1" customWidth="1"/>
    <col min="5638" max="5638" width="53.42578125" style="1" customWidth="1"/>
    <col min="5639" max="5639" width="13.7109375" style="1" customWidth="1"/>
    <col min="5640" max="5640" width="8" style="1" customWidth="1"/>
    <col min="5641" max="5641" width="8.28515625" style="1" customWidth="1"/>
    <col min="5642" max="5642" width="14.140625" style="1" customWidth="1"/>
    <col min="5643" max="5643" width="10" style="1" customWidth="1"/>
    <col min="5644" max="5644" width="15.140625" style="1" customWidth="1"/>
    <col min="5645" max="5645" width="7.7109375" style="1" customWidth="1"/>
    <col min="5646" max="5646" width="11.85546875" style="1" customWidth="1"/>
    <col min="5647" max="5647" width="18.5703125" style="1" customWidth="1"/>
    <col min="5648" max="5648" width="10.42578125" style="1" customWidth="1"/>
    <col min="5649" max="5649" width="10.7109375" style="1" bestFit="1" customWidth="1"/>
    <col min="5650" max="5892" width="9.140625" style="1"/>
    <col min="5893" max="5893" width="5.42578125" style="1" customWidth="1"/>
    <col min="5894" max="5894" width="53.42578125" style="1" customWidth="1"/>
    <col min="5895" max="5895" width="13.7109375" style="1" customWidth="1"/>
    <col min="5896" max="5896" width="8" style="1" customWidth="1"/>
    <col min="5897" max="5897" width="8.28515625" style="1" customWidth="1"/>
    <col min="5898" max="5898" width="14.140625" style="1" customWidth="1"/>
    <col min="5899" max="5899" width="10" style="1" customWidth="1"/>
    <col min="5900" max="5900" width="15.140625" style="1" customWidth="1"/>
    <col min="5901" max="5901" width="7.7109375" style="1" customWidth="1"/>
    <col min="5902" max="5902" width="11.85546875" style="1" customWidth="1"/>
    <col min="5903" max="5903" width="18.5703125" style="1" customWidth="1"/>
    <col min="5904" max="5904" width="10.42578125" style="1" customWidth="1"/>
    <col min="5905" max="5905" width="10.7109375" style="1" bestFit="1" customWidth="1"/>
    <col min="5906" max="6148" width="9.140625" style="1"/>
    <col min="6149" max="6149" width="5.42578125" style="1" customWidth="1"/>
    <col min="6150" max="6150" width="53.42578125" style="1" customWidth="1"/>
    <col min="6151" max="6151" width="13.7109375" style="1" customWidth="1"/>
    <col min="6152" max="6152" width="8" style="1" customWidth="1"/>
    <col min="6153" max="6153" width="8.28515625" style="1" customWidth="1"/>
    <col min="6154" max="6154" width="14.140625" style="1" customWidth="1"/>
    <col min="6155" max="6155" width="10" style="1" customWidth="1"/>
    <col min="6156" max="6156" width="15.140625" style="1" customWidth="1"/>
    <col min="6157" max="6157" width="7.7109375" style="1" customWidth="1"/>
    <col min="6158" max="6158" width="11.85546875" style="1" customWidth="1"/>
    <col min="6159" max="6159" width="18.5703125" style="1" customWidth="1"/>
    <col min="6160" max="6160" width="10.42578125" style="1" customWidth="1"/>
    <col min="6161" max="6161" width="10.7109375" style="1" bestFit="1" customWidth="1"/>
    <col min="6162" max="6404" width="9.140625" style="1"/>
    <col min="6405" max="6405" width="5.42578125" style="1" customWidth="1"/>
    <col min="6406" max="6406" width="53.42578125" style="1" customWidth="1"/>
    <col min="6407" max="6407" width="13.7109375" style="1" customWidth="1"/>
    <col min="6408" max="6408" width="8" style="1" customWidth="1"/>
    <col min="6409" max="6409" width="8.28515625" style="1" customWidth="1"/>
    <col min="6410" max="6410" width="14.140625" style="1" customWidth="1"/>
    <col min="6411" max="6411" width="10" style="1" customWidth="1"/>
    <col min="6412" max="6412" width="15.140625" style="1" customWidth="1"/>
    <col min="6413" max="6413" width="7.7109375" style="1" customWidth="1"/>
    <col min="6414" max="6414" width="11.85546875" style="1" customWidth="1"/>
    <col min="6415" max="6415" width="18.5703125" style="1" customWidth="1"/>
    <col min="6416" max="6416" width="10.42578125" style="1" customWidth="1"/>
    <col min="6417" max="6417" width="10.7109375" style="1" bestFit="1" customWidth="1"/>
    <col min="6418" max="6660" width="9.140625" style="1"/>
    <col min="6661" max="6661" width="5.42578125" style="1" customWidth="1"/>
    <col min="6662" max="6662" width="53.42578125" style="1" customWidth="1"/>
    <col min="6663" max="6663" width="13.7109375" style="1" customWidth="1"/>
    <col min="6664" max="6664" width="8" style="1" customWidth="1"/>
    <col min="6665" max="6665" width="8.28515625" style="1" customWidth="1"/>
    <col min="6666" max="6666" width="14.140625" style="1" customWidth="1"/>
    <col min="6667" max="6667" width="10" style="1" customWidth="1"/>
    <col min="6668" max="6668" width="15.140625" style="1" customWidth="1"/>
    <col min="6669" max="6669" width="7.7109375" style="1" customWidth="1"/>
    <col min="6670" max="6670" width="11.85546875" style="1" customWidth="1"/>
    <col min="6671" max="6671" width="18.5703125" style="1" customWidth="1"/>
    <col min="6672" max="6672" width="10.42578125" style="1" customWidth="1"/>
    <col min="6673" max="6673" width="10.7109375" style="1" bestFit="1" customWidth="1"/>
    <col min="6674" max="6916" width="9.140625" style="1"/>
    <col min="6917" max="6917" width="5.42578125" style="1" customWidth="1"/>
    <col min="6918" max="6918" width="53.42578125" style="1" customWidth="1"/>
    <col min="6919" max="6919" width="13.7109375" style="1" customWidth="1"/>
    <col min="6920" max="6920" width="8" style="1" customWidth="1"/>
    <col min="6921" max="6921" width="8.28515625" style="1" customWidth="1"/>
    <col min="6922" max="6922" width="14.140625" style="1" customWidth="1"/>
    <col min="6923" max="6923" width="10" style="1" customWidth="1"/>
    <col min="6924" max="6924" width="15.140625" style="1" customWidth="1"/>
    <col min="6925" max="6925" width="7.7109375" style="1" customWidth="1"/>
    <col min="6926" max="6926" width="11.85546875" style="1" customWidth="1"/>
    <col min="6927" max="6927" width="18.5703125" style="1" customWidth="1"/>
    <col min="6928" max="6928" width="10.42578125" style="1" customWidth="1"/>
    <col min="6929" max="6929" width="10.7109375" style="1" bestFit="1" customWidth="1"/>
    <col min="6930" max="7172" width="9.140625" style="1"/>
    <col min="7173" max="7173" width="5.42578125" style="1" customWidth="1"/>
    <col min="7174" max="7174" width="53.42578125" style="1" customWidth="1"/>
    <col min="7175" max="7175" width="13.7109375" style="1" customWidth="1"/>
    <col min="7176" max="7176" width="8" style="1" customWidth="1"/>
    <col min="7177" max="7177" width="8.28515625" style="1" customWidth="1"/>
    <col min="7178" max="7178" width="14.140625" style="1" customWidth="1"/>
    <col min="7179" max="7179" width="10" style="1" customWidth="1"/>
    <col min="7180" max="7180" width="15.140625" style="1" customWidth="1"/>
    <col min="7181" max="7181" width="7.7109375" style="1" customWidth="1"/>
    <col min="7182" max="7182" width="11.85546875" style="1" customWidth="1"/>
    <col min="7183" max="7183" width="18.5703125" style="1" customWidth="1"/>
    <col min="7184" max="7184" width="10.42578125" style="1" customWidth="1"/>
    <col min="7185" max="7185" width="10.7109375" style="1" bestFit="1" customWidth="1"/>
    <col min="7186" max="7428" width="9.140625" style="1"/>
    <col min="7429" max="7429" width="5.42578125" style="1" customWidth="1"/>
    <col min="7430" max="7430" width="53.42578125" style="1" customWidth="1"/>
    <col min="7431" max="7431" width="13.7109375" style="1" customWidth="1"/>
    <col min="7432" max="7432" width="8" style="1" customWidth="1"/>
    <col min="7433" max="7433" width="8.28515625" style="1" customWidth="1"/>
    <col min="7434" max="7434" width="14.140625" style="1" customWidth="1"/>
    <col min="7435" max="7435" width="10" style="1" customWidth="1"/>
    <col min="7436" max="7436" width="15.140625" style="1" customWidth="1"/>
    <col min="7437" max="7437" width="7.7109375" style="1" customWidth="1"/>
    <col min="7438" max="7438" width="11.85546875" style="1" customWidth="1"/>
    <col min="7439" max="7439" width="18.5703125" style="1" customWidth="1"/>
    <col min="7440" max="7440" width="10.42578125" style="1" customWidth="1"/>
    <col min="7441" max="7441" width="10.7109375" style="1" bestFit="1" customWidth="1"/>
    <col min="7442" max="7684" width="9.140625" style="1"/>
    <col min="7685" max="7685" width="5.42578125" style="1" customWidth="1"/>
    <col min="7686" max="7686" width="53.42578125" style="1" customWidth="1"/>
    <col min="7687" max="7687" width="13.7109375" style="1" customWidth="1"/>
    <col min="7688" max="7688" width="8" style="1" customWidth="1"/>
    <col min="7689" max="7689" width="8.28515625" style="1" customWidth="1"/>
    <col min="7690" max="7690" width="14.140625" style="1" customWidth="1"/>
    <col min="7691" max="7691" width="10" style="1" customWidth="1"/>
    <col min="7692" max="7692" width="15.140625" style="1" customWidth="1"/>
    <col min="7693" max="7693" width="7.7109375" style="1" customWidth="1"/>
    <col min="7694" max="7694" width="11.85546875" style="1" customWidth="1"/>
    <col min="7695" max="7695" width="18.5703125" style="1" customWidth="1"/>
    <col min="7696" max="7696" width="10.42578125" style="1" customWidth="1"/>
    <col min="7697" max="7697" width="10.7109375" style="1" bestFit="1" customWidth="1"/>
    <col min="7698" max="7940" width="9.140625" style="1"/>
    <col min="7941" max="7941" width="5.42578125" style="1" customWidth="1"/>
    <col min="7942" max="7942" width="53.42578125" style="1" customWidth="1"/>
    <col min="7943" max="7943" width="13.7109375" style="1" customWidth="1"/>
    <col min="7944" max="7944" width="8" style="1" customWidth="1"/>
    <col min="7945" max="7945" width="8.28515625" style="1" customWidth="1"/>
    <col min="7946" max="7946" width="14.140625" style="1" customWidth="1"/>
    <col min="7947" max="7947" width="10" style="1" customWidth="1"/>
    <col min="7948" max="7948" width="15.140625" style="1" customWidth="1"/>
    <col min="7949" max="7949" width="7.7109375" style="1" customWidth="1"/>
    <col min="7950" max="7950" width="11.85546875" style="1" customWidth="1"/>
    <col min="7951" max="7951" width="18.5703125" style="1" customWidth="1"/>
    <col min="7952" max="7952" width="10.42578125" style="1" customWidth="1"/>
    <col min="7953" max="7953" width="10.7109375" style="1" bestFit="1" customWidth="1"/>
    <col min="7954" max="8196" width="9.140625" style="1"/>
    <col min="8197" max="8197" width="5.42578125" style="1" customWidth="1"/>
    <col min="8198" max="8198" width="53.42578125" style="1" customWidth="1"/>
    <col min="8199" max="8199" width="13.7109375" style="1" customWidth="1"/>
    <col min="8200" max="8200" width="8" style="1" customWidth="1"/>
    <col min="8201" max="8201" width="8.28515625" style="1" customWidth="1"/>
    <col min="8202" max="8202" width="14.140625" style="1" customWidth="1"/>
    <col min="8203" max="8203" width="10" style="1" customWidth="1"/>
    <col min="8204" max="8204" width="15.140625" style="1" customWidth="1"/>
    <col min="8205" max="8205" width="7.7109375" style="1" customWidth="1"/>
    <col min="8206" max="8206" width="11.85546875" style="1" customWidth="1"/>
    <col min="8207" max="8207" width="18.5703125" style="1" customWidth="1"/>
    <col min="8208" max="8208" width="10.42578125" style="1" customWidth="1"/>
    <col min="8209" max="8209" width="10.7109375" style="1" bestFit="1" customWidth="1"/>
    <col min="8210" max="8452" width="9.140625" style="1"/>
    <col min="8453" max="8453" width="5.42578125" style="1" customWidth="1"/>
    <col min="8454" max="8454" width="53.42578125" style="1" customWidth="1"/>
    <col min="8455" max="8455" width="13.7109375" style="1" customWidth="1"/>
    <col min="8456" max="8456" width="8" style="1" customWidth="1"/>
    <col min="8457" max="8457" width="8.28515625" style="1" customWidth="1"/>
    <col min="8458" max="8458" width="14.140625" style="1" customWidth="1"/>
    <col min="8459" max="8459" width="10" style="1" customWidth="1"/>
    <col min="8460" max="8460" width="15.140625" style="1" customWidth="1"/>
    <col min="8461" max="8461" width="7.7109375" style="1" customWidth="1"/>
    <col min="8462" max="8462" width="11.85546875" style="1" customWidth="1"/>
    <col min="8463" max="8463" width="18.5703125" style="1" customWidth="1"/>
    <col min="8464" max="8464" width="10.42578125" style="1" customWidth="1"/>
    <col min="8465" max="8465" width="10.7109375" style="1" bestFit="1" customWidth="1"/>
    <col min="8466" max="8708" width="9.140625" style="1"/>
    <col min="8709" max="8709" width="5.42578125" style="1" customWidth="1"/>
    <col min="8710" max="8710" width="53.42578125" style="1" customWidth="1"/>
    <col min="8711" max="8711" width="13.7109375" style="1" customWidth="1"/>
    <col min="8712" max="8712" width="8" style="1" customWidth="1"/>
    <col min="8713" max="8713" width="8.28515625" style="1" customWidth="1"/>
    <col min="8714" max="8714" width="14.140625" style="1" customWidth="1"/>
    <col min="8715" max="8715" width="10" style="1" customWidth="1"/>
    <col min="8716" max="8716" width="15.140625" style="1" customWidth="1"/>
    <col min="8717" max="8717" width="7.7109375" style="1" customWidth="1"/>
    <col min="8718" max="8718" width="11.85546875" style="1" customWidth="1"/>
    <col min="8719" max="8719" width="18.5703125" style="1" customWidth="1"/>
    <col min="8720" max="8720" width="10.42578125" style="1" customWidth="1"/>
    <col min="8721" max="8721" width="10.7109375" style="1" bestFit="1" customWidth="1"/>
    <col min="8722" max="8964" width="9.140625" style="1"/>
    <col min="8965" max="8965" width="5.42578125" style="1" customWidth="1"/>
    <col min="8966" max="8966" width="53.42578125" style="1" customWidth="1"/>
    <col min="8967" max="8967" width="13.7109375" style="1" customWidth="1"/>
    <col min="8968" max="8968" width="8" style="1" customWidth="1"/>
    <col min="8969" max="8969" width="8.28515625" style="1" customWidth="1"/>
    <col min="8970" max="8970" width="14.140625" style="1" customWidth="1"/>
    <col min="8971" max="8971" width="10" style="1" customWidth="1"/>
    <col min="8972" max="8972" width="15.140625" style="1" customWidth="1"/>
    <col min="8973" max="8973" width="7.7109375" style="1" customWidth="1"/>
    <col min="8974" max="8974" width="11.85546875" style="1" customWidth="1"/>
    <col min="8975" max="8975" width="18.5703125" style="1" customWidth="1"/>
    <col min="8976" max="8976" width="10.42578125" style="1" customWidth="1"/>
    <col min="8977" max="8977" width="10.7109375" style="1" bestFit="1" customWidth="1"/>
    <col min="8978" max="9220" width="9.140625" style="1"/>
    <col min="9221" max="9221" width="5.42578125" style="1" customWidth="1"/>
    <col min="9222" max="9222" width="53.42578125" style="1" customWidth="1"/>
    <col min="9223" max="9223" width="13.7109375" style="1" customWidth="1"/>
    <col min="9224" max="9224" width="8" style="1" customWidth="1"/>
    <col min="9225" max="9225" width="8.28515625" style="1" customWidth="1"/>
    <col min="9226" max="9226" width="14.140625" style="1" customWidth="1"/>
    <col min="9227" max="9227" width="10" style="1" customWidth="1"/>
    <col min="9228" max="9228" width="15.140625" style="1" customWidth="1"/>
    <col min="9229" max="9229" width="7.7109375" style="1" customWidth="1"/>
    <col min="9230" max="9230" width="11.85546875" style="1" customWidth="1"/>
    <col min="9231" max="9231" width="18.5703125" style="1" customWidth="1"/>
    <col min="9232" max="9232" width="10.42578125" style="1" customWidth="1"/>
    <col min="9233" max="9233" width="10.7109375" style="1" bestFit="1" customWidth="1"/>
    <col min="9234" max="9476" width="9.140625" style="1"/>
    <col min="9477" max="9477" width="5.42578125" style="1" customWidth="1"/>
    <col min="9478" max="9478" width="53.42578125" style="1" customWidth="1"/>
    <col min="9479" max="9479" width="13.7109375" style="1" customWidth="1"/>
    <col min="9480" max="9480" width="8" style="1" customWidth="1"/>
    <col min="9481" max="9481" width="8.28515625" style="1" customWidth="1"/>
    <col min="9482" max="9482" width="14.140625" style="1" customWidth="1"/>
    <col min="9483" max="9483" width="10" style="1" customWidth="1"/>
    <col min="9484" max="9484" width="15.140625" style="1" customWidth="1"/>
    <col min="9485" max="9485" width="7.7109375" style="1" customWidth="1"/>
    <col min="9486" max="9486" width="11.85546875" style="1" customWidth="1"/>
    <col min="9487" max="9487" width="18.5703125" style="1" customWidth="1"/>
    <col min="9488" max="9488" width="10.42578125" style="1" customWidth="1"/>
    <col min="9489" max="9489" width="10.7109375" style="1" bestFit="1" customWidth="1"/>
    <col min="9490" max="9732" width="9.140625" style="1"/>
    <col min="9733" max="9733" width="5.42578125" style="1" customWidth="1"/>
    <col min="9734" max="9734" width="53.42578125" style="1" customWidth="1"/>
    <col min="9735" max="9735" width="13.7109375" style="1" customWidth="1"/>
    <col min="9736" max="9736" width="8" style="1" customWidth="1"/>
    <col min="9737" max="9737" width="8.28515625" style="1" customWidth="1"/>
    <col min="9738" max="9738" width="14.140625" style="1" customWidth="1"/>
    <col min="9739" max="9739" width="10" style="1" customWidth="1"/>
    <col min="9740" max="9740" width="15.140625" style="1" customWidth="1"/>
    <col min="9741" max="9741" width="7.7109375" style="1" customWidth="1"/>
    <col min="9742" max="9742" width="11.85546875" style="1" customWidth="1"/>
    <col min="9743" max="9743" width="18.5703125" style="1" customWidth="1"/>
    <col min="9744" max="9744" width="10.42578125" style="1" customWidth="1"/>
    <col min="9745" max="9745" width="10.7109375" style="1" bestFit="1" customWidth="1"/>
    <col min="9746" max="9988" width="9.140625" style="1"/>
    <col min="9989" max="9989" width="5.42578125" style="1" customWidth="1"/>
    <col min="9990" max="9990" width="53.42578125" style="1" customWidth="1"/>
    <col min="9991" max="9991" width="13.7109375" style="1" customWidth="1"/>
    <col min="9992" max="9992" width="8" style="1" customWidth="1"/>
    <col min="9993" max="9993" width="8.28515625" style="1" customWidth="1"/>
    <col min="9994" max="9994" width="14.140625" style="1" customWidth="1"/>
    <col min="9995" max="9995" width="10" style="1" customWidth="1"/>
    <col min="9996" max="9996" width="15.140625" style="1" customWidth="1"/>
    <col min="9997" max="9997" width="7.7109375" style="1" customWidth="1"/>
    <col min="9998" max="9998" width="11.85546875" style="1" customWidth="1"/>
    <col min="9999" max="9999" width="18.5703125" style="1" customWidth="1"/>
    <col min="10000" max="10000" width="10.42578125" style="1" customWidth="1"/>
    <col min="10001" max="10001" width="10.7109375" style="1" bestFit="1" customWidth="1"/>
    <col min="10002" max="10244" width="9.140625" style="1"/>
    <col min="10245" max="10245" width="5.42578125" style="1" customWidth="1"/>
    <col min="10246" max="10246" width="53.42578125" style="1" customWidth="1"/>
    <col min="10247" max="10247" width="13.7109375" style="1" customWidth="1"/>
    <col min="10248" max="10248" width="8" style="1" customWidth="1"/>
    <col min="10249" max="10249" width="8.28515625" style="1" customWidth="1"/>
    <col min="10250" max="10250" width="14.140625" style="1" customWidth="1"/>
    <col min="10251" max="10251" width="10" style="1" customWidth="1"/>
    <col min="10252" max="10252" width="15.140625" style="1" customWidth="1"/>
    <col min="10253" max="10253" width="7.7109375" style="1" customWidth="1"/>
    <col min="10254" max="10254" width="11.85546875" style="1" customWidth="1"/>
    <col min="10255" max="10255" width="18.5703125" style="1" customWidth="1"/>
    <col min="10256" max="10256" width="10.42578125" style="1" customWidth="1"/>
    <col min="10257" max="10257" width="10.7109375" style="1" bestFit="1" customWidth="1"/>
    <col min="10258" max="10500" width="9.140625" style="1"/>
    <col min="10501" max="10501" width="5.42578125" style="1" customWidth="1"/>
    <col min="10502" max="10502" width="53.42578125" style="1" customWidth="1"/>
    <col min="10503" max="10503" width="13.7109375" style="1" customWidth="1"/>
    <col min="10504" max="10504" width="8" style="1" customWidth="1"/>
    <col min="10505" max="10505" width="8.28515625" style="1" customWidth="1"/>
    <col min="10506" max="10506" width="14.140625" style="1" customWidth="1"/>
    <col min="10507" max="10507" width="10" style="1" customWidth="1"/>
    <col min="10508" max="10508" width="15.140625" style="1" customWidth="1"/>
    <col min="10509" max="10509" width="7.7109375" style="1" customWidth="1"/>
    <col min="10510" max="10510" width="11.85546875" style="1" customWidth="1"/>
    <col min="10511" max="10511" width="18.5703125" style="1" customWidth="1"/>
    <col min="10512" max="10512" width="10.42578125" style="1" customWidth="1"/>
    <col min="10513" max="10513" width="10.7109375" style="1" bestFit="1" customWidth="1"/>
    <col min="10514" max="10756" width="9.140625" style="1"/>
    <col min="10757" max="10757" width="5.42578125" style="1" customWidth="1"/>
    <col min="10758" max="10758" width="53.42578125" style="1" customWidth="1"/>
    <col min="10759" max="10759" width="13.7109375" style="1" customWidth="1"/>
    <col min="10760" max="10760" width="8" style="1" customWidth="1"/>
    <col min="10761" max="10761" width="8.28515625" style="1" customWidth="1"/>
    <col min="10762" max="10762" width="14.140625" style="1" customWidth="1"/>
    <col min="10763" max="10763" width="10" style="1" customWidth="1"/>
    <col min="10764" max="10764" width="15.140625" style="1" customWidth="1"/>
    <col min="10765" max="10765" width="7.7109375" style="1" customWidth="1"/>
    <col min="10766" max="10766" width="11.85546875" style="1" customWidth="1"/>
    <col min="10767" max="10767" width="18.5703125" style="1" customWidth="1"/>
    <col min="10768" max="10768" width="10.42578125" style="1" customWidth="1"/>
    <col min="10769" max="10769" width="10.7109375" style="1" bestFit="1" customWidth="1"/>
    <col min="10770" max="11012" width="9.140625" style="1"/>
    <col min="11013" max="11013" width="5.42578125" style="1" customWidth="1"/>
    <col min="11014" max="11014" width="53.42578125" style="1" customWidth="1"/>
    <col min="11015" max="11015" width="13.7109375" style="1" customWidth="1"/>
    <col min="11016" max="11016" width="8" style="1" customWidth="1"/>
    <col min="11017" max="11017" width="8.28515625" style="1" customWidth="1"/>
    <col min="11018" max="11018" width="14.140625" style="1" customWidth="1"/>
    <col min="11019" max="11019" width="10" style="1" customWidth="1"/>
    <col min="11020" max="11020" width="15.140625" style="1" customWidth="1"/>
    <col min="11021" max="11021" width="7.7109375" style="1" customWidth="1"/>
    <col min="11022" max="11022" width="11.85546875" style="1" customWidth="1"/>
    <col min="11023" max="11023" width="18.5703125" style="1" customWidth="1"/>
    <col min="11024" max="11024" width="10.42578125" style="1" customWidth="1"/>
    <col min="11025" max="11025" width="10.7109375" style="1" bestFit="1" customWidth="1"/>
    <col min="11026" max="11268" width="9.140625" style="1"/>
    <col min="11269" max="11269" width="5.42578125" style="1" customWidth="1"/>
    <col min="11270" max="11270" width="53.42578125" style="1" customWidth="1"/>
    <col min="11271" max="11271" width="13.7109375" style="1" customWidth="1"/>
    <col min="11272" max="11272" width="8" style="1" customWidth="1"/>
    <col min="11273" max="11273" width="8.28515625" style="1" customWidth="1"/>
    <col min="11274" max="11274" width="14.140625" style="1" customWidth="1"/>
    <col min="11275" max="11275" width="10" style="1" customWidth="1"/>
    <col min="11276" max="11276" width="15.140625" style="1" customWidth="1"/>
    <col min="11277" max="11277" width="7.7109375" style="1" customWidth="1"/>
    <col min="11278" max="11278" width="11.85546875" style="1" customWidth="1"/>
    <col min="11279" max="11279" width="18.5703125" style="1" customWidth="1"/>
    <col min="11280" max="11280" width="10.42578125" style="1" customWidth="1"/>
    <col min="11281" max="11281" width="10.7109375" style="1" bestFit="1" customWidth="1"/>
    <col min="11282" max="11524" width="9.140625" style="1"/>
    <col min="11525" max="11525" width="5.42578125" style="1" customWidth="1"/>
    <col min="11526" max="11526" width="53.42578125" style="1" customWidth="1"/>
    <col min="11527" max="11527" width="13.7109375" style="1" customWidth="1"/>
    <col min="11528" max="11528" width="8" style="1" customWidth="1"/>
    <col min="11529" max="11529" width="8.28515625" style="1" customWidth="1"/>
    <col min="11530" max="11530" width="14.140625" style="1" customWidth="1"/>
    <col min="11531" max="11531" width="10" style="1" customWidth="1"/>
    <col min="11532" max="11532" width="15.140625" style="1" customWidth="1"/>
    <col min="11533" max="11533" width="7.7109375" style="1" customWidth="1"/>
    <col min="11534" max="11534" width="11.85546875" style="1" customWidth="1"/>
    <col min="11535" max="11535" width="18.5703125" style="1" customWidth="1"/>
    <col min="11536" max="11536" width="10.42578125" style="1" customWidth="1"/>
    <col min="11537" max="11537" width="10.7109375" style="1" bestFit="1" customWidth="1"/>
    <col min="11538" max="11780" width="9.140625" style="1"/>
    <col min="11781" max="11781" width="5.42578125" style="1" customWidth="1"/>
    <col min="11782" max="11782" width="53.42578125" style="1" customWidth="1"/>
    <col min="11783" max="11783" width="13.7109375" style="1" customWidth="1"/>
    <col min="11784" max="11784" width="8" style="1" customWidth="1"/>
    <col min="11785" max="11785" width="8.28515625" style="1" customWidth="1"/>
    <col min="11786" max="11786" width="14.140625" style="1" customWidth="1"/>
    <col min="11787" max="11787" width="10" style="1" customWidth="1"/>
    <col min="11788" max="11788" width="15.140625" style="1" customWidth="1"/>
    <col min="11789" max="11789" width="7.7109375" style="1" customWidth="1"/>
    <col min="11790" max="11790" width="11.85546875" style="1" customWidth="1"/>
    <col min="11791" max="11791" width="18.5703125" style="1" customWidth="1"/>
    <col min="11792" max="11792" width="10.42578125" style="1" customWidth="1"/>
    <col min="11793" max="11793" width="10.7109375" style="1" bestFit="1" customWidth="1"/>
    <col min="11794" max="12036" width="9.140625" style="1"/>
    <col min="12037" max="12037" width="5.42578125" style="1" customWidth="1"/>
    <col min="12038" max="12038" width="53.42578125" style="1" customWidth="1"/>
    <col min="12039" max="12039" width="13.7109375" style="1" customWidth="1"/>
    <col min="12040" max="12040" width="8" style="1" customWidth="1"/>
    <col min="12041" max="12041" width="8.28515625" style="1" customWidth="1"/>
    <col min="12042" max="12042" width="14.140625" style="1" customWidth="1"/>
    <col min="12043" max="12043" width="10" style="1" customWidth="1"/>
    <col min="12044" max="12044" width="15.140625" style="1" customWidth="1"/>
    <col min="12045" max="12045" width="7.7109375" style="1" customWidth="1"/>
    <col min="12046" max="12046" width="11.85546875" style="1" customWidth="1"/>
    <col min="12047" max="12047" width="18.5703125" style="1" customWidth="1"/>
    <col min="12048" max="12048" width="10.42578125" style="1" customWidth="1"/>
    <col min="12049" max="12049" width="10.7109375" style="1" bestFit="1" customWidth="1"/>
    <col min="12050" max="12292" width="9.140625" style="1"/>
    <col min="12293" max="12293" width="5.42578125" style="1" customWidth="1"/>
    <col min="12294" max="12294" width="53.42578125" style="1" customWidth="1"/>
    <col min="12295" max="12295" width="13.7109375" style="1" customWidth="1"/>
    <col min="12296" max="12296" width="8" style="1" customWidth="1"/>
    <col min="12297" max="12297" width="8.28515625" style="1" customWidth="1"/>
    <col min="12298" max="12298" width="14.140625" style="1" customWidth="1"/>
    <col min="12299" max="12299" width="10" style="1" customWidth="1"/>
    <col min="12300" max="12300" width="15.140625" style="1" customWidth="1"/>
    <col min="12301" max="12301" width="7.7109375" style="1" customWidth="1"/>
    <col min="12302" max="12302" width="11.85546875" style="1" customWidth="1"/>
    <col min="12303" max="12303" width="18.5703125" style="1" customWidth="1"/>
    <col min="12304" max="12304" width="10.42578125" style="1" customWidth="1"/>
    <col min="12305" max="12305" width="10.7109375" style="1" bestFit="1" customWidth="1"/>
    <col min="12306" max="12548" width="9.140625" style="1"/>
    <col min="12549" max="12549" width="5.42578125" style="1" customWidth="1"/>
    <col min="12550" max="12550" width="53.42578125" style="1" customWidth="1"/>
    <col min="12551" max="12551" width="13.7109375" style="1" customWidth="1"/>
    <col min="12552" max="12552" width="8" style="1" customWidth="1"/>
    <col min="12553" max="12553" width="8.28515625" style="1" customWidth="1"/>
    <col min="12554" max="12554" width="14.140625" style="1" customWidth="1"/>
    <col min="12555" max="12555" width="10" style="1" customWidth="1"/>
    <col min="12556" max="12556" width="15.140625" style="1" customWidth="1"/>
    <col min="12557" max="12557" width="7.7109375" style="1" customWidth="1"/>
    <col min="12558" max="12558" width="11.85546875" style="1" customWidth="1"/>
    <col min="12559" max="12559" width="18.5703125" style="1" customWidth="1"/>
    <col min="12560" max="12560" width="10.42578125" style="1" customWidth="1"/>
    <col min="12561" max="12561" width="10.7109375" style="1" bestFit="1" customWidth="1"/>
    <col min="12562" max="12804" width="9.140625" style="1"/>
    <col min="12805" max="12805" width="5.42578125" style="1" customWidth="1"/>
    <col min="12806" max="12806" width="53.42578125" style="1" customWidth="1"/>
    <col min="12807" max="12807" width="13.7109375" style="1" customWidth="1"/>
    <col min="12808" max="12808" width="8" style="1" customWidth="1"/>
    <col min="12809" max="12809" width="8.28515625" style="1" customWidth="1"/>
    <col min="12810" max="12810" width="14.140625" style="1" customWidth="1"/>
    <col min="12811" max="12811" width="10" style="1" customWidth="1"/>
    <col min="12812" max="12812" width="15.140625" style="1" customWidth="1"/>
    <col min="12813" max="12813" width="7.7109375" style="1" customWidth="1"/>
    <col min="12814" max="12814" width="11.85546875" style="1" customWidth="1"/>
    <col min="12815" max="12815" width="18.5703125" style="1" customWidth="1"/>
    <col min="12816" max="12816" width="10.42578125" style="1" customWidth="1"/>
    <col min="12817" max="12817" width="10.7109375" style="1" bestFit="1" customWidth="1"/>
    <col min="12818" max="13060" width="9.140625" style="1"/>
    <col min="13061" max="13061" width="5.42578125" style="1" customWidth="1"/>
    <col min="13062" max="13062" width="53.42578125" style="1" customWidth="1"/>
    <col min="13063" max="13063" width="13.7109375" style="1" customWidth="1"/>
    <col min="13064" max="13064" width="8" style="1" customWidth="1"/>
    <col min="13065" max="13065" width="8.28515625" style="1" customWidth="1"/>
    <col min="13066" max="13066" width="14.140625" style="1" customWidth="1"/>
    <col min="13067" max="13067" width="10" style="1" customWidth="1"/>
    <col min="13068" max="13068" width="15.140625" style="1" customWidth="1"/>
    <col min="13069" max="13069" width="7.7109375" style="1" customWidth="1"/>
    <col min="13070" max="13070" width="11.85546875" style="1" customWidth="1"/>
    <col min="13071" max="13071" width="18.5703125" style="1" customWidth="1"/>
    <col min="13072" max="13072" width="10.42578125" style="1" customWidth="1"/>
    <col min="13073" max="13073" width="10.7109375" style="1" bestFit="1" customWidth="1"/>
    <col min="13074" max="13316" width="9.140625" style="1"/>
    <col min="13317" max="13317" width="5.42578125" style="1" customWidth="1"/>
    <col min="13318" max="13318" width="53.42578125" style="1" customWidth="1"/>
    <col min="13319" max="13319" width="13.7109375" style="1" customWidth="1"/>
    <col min="13320" max="13320" width="8" style="1" customWidth="1"/>
    <col min="13321" max="13321" width="8.28515625" style="1" customWidth="1"/>
    <col min="13322" max="13322" width="14.140625" style="1" customWidth="1"/>
    <col min="13323" max="13323" width="10" style="1" customWidth="1"/>
    <col min="13324" max="13324" width="15.140625" style="1" customWidth="1"/>
    <col min="13325" max="13325" width="7.7109375" style="1" customWidth="1"/>
    <col min="13326" max="13326" width="11.85546875" style="1" customWidth="1"/>
    <col min="13327" max="13327" width="18.5703125" style="1" customWidth="1"/>
    <col min="13328" max="13328" width="10.42578125" style="1" customWidth="1"/>
    <col min="13329" max="13329" width="10.7109375" style="1" bestFit="1" customWidth="1"/>
    <col min="13330" max="13572" width="9.140625" style="1"/>
    <col min="13573" max="13573" width="5.42578125" style="1" customWidth="1"/>
    <col min="13574" max="13574" width="53.42578125" style="1" customWidth="1"/>
    <col min="13575" max="13575" width="13.7109375" style="1" customWidth="1"/>
    <col min="13576" max="13576" width="8" style="1" customWidth="1"/>
    <col min="13577" max="13577" width="8.28515625" style="1" customWidth="1"/>
    <col min="13578" max="13578" width="14.140625" style="1" customWidth="1"/>
    <col min="13579" max="13579" width="10" style="1" customWidth="1"/>
    <col min="13580" max="13580" width="15.140625" style="1" customWidth="1"/>
    <col min="13581" max="13581" width="7.7109375" style="1" customWidth="1"/>
    <col min="13582" max="13582" width="11.85546875" style="1" customWidth="1"/>
    <col min="13583" max="13583" width="18.5703125" style="1" customWidth="1"/>
    <col min="13584" max="13584" width="10.42578125" style="1" customWidth="1"/>
    <col min="13585" max="13585" width="10.7109375" style="1" bestFit="1" customWidth="1"/>
    <col min="13586" max="13828" width="9.140625" style="1"/>
    <col min="13829" max="13829" width="5.42578125" style="1" customWidth="1"/>
    <col min="13830" max="13830" width="53.42578125" style="1" customWidth="1"/>
    <col min="13831" max="13831" width="13.7109375" style="1" customWidth="1"/>
    <col min="13832" max="13832" width="8" style="1" customWidth="1"/>
    <col min="13833" max="13833" width="8.28515625" style="1" customWidth="1"/>
    <col min="13834" max="13834" width="14.140625" style="1" customWidth="1"/>
    <col min="13835" max="13835" width="10" style="1" customWidth="1"/>
    <col min="13836" max="13836" width="15.140625" style="1" customWidth="1"/>
    <col min="13837" max="13837" width="7.7109375" style="1" customWidth="1"/>
    <col min="13838" max="13838" width="11.85546875" style="1" customWidth="1"/>
    <col min="13839" max="13839" width="18.5703125" style="1" customWidth="1"/>
    <col min="13840" max="13840" width="10.42578125" style="1" customWidth="1"/>
    <col min="13841" max="13841" width="10.7109375" style="1" bestFit="1" customWidth="1"/>
    <col min="13842" max="14084" width="9.140625" style="1"/>
    <col min="14085" max="14085" width="5.42578125" style="1" customWidth="1"/>
    <col min="14086" max="14086" width="53.42578125" style="1" customWidth="1"/>
    <col min="14087" max="14087" width="13.7109375" style="1" customWidth="1"/>
    <col min="14088" max="14088" width="8" style="1" customWidth="1"/>
    <col min="14089" max="14089" width="8.28515625" style="1" customWidth="1"/>
    <col min="14090" max="14090" width="14.140625" style="1" customWidth="1"/>
    <col min="14091" max="14091" width="10" style="1" customWidth="1"/>
    <col min="14092" max="14092" width="15.140625" style="1" customWidth="1"/>
    <col min="14093" max="14093" width="7.7109375" style="1" customWidth="1"/>
    <col min="14094" max="14094" width="11.85546875" style="1" customWidth="1"/>
    <col min="14095" max="14095" width="18.5703125" style="1" customWidth="1"/>
    <col min="14096" max="14096" width="10.42578125" style="1" customWidth="1"/>
    <col min="14097" max="14097" width="10.7109375" style="1" bestFit="1" customWidth="1"/>
    <col min="14098" max="14340" width="9.140625" style="1"/>
    <col min="14341" max="14341" width="5.42578125" style="1" customWidth="1"/>
    <col min="14342" max="14342" width="53.42578125" style="1" customWidth="1"/>
    <col min="14343" max="14343" width="13.7109375" style="1" customWidth="1"/>
    <col min="14344" max="14344" width="8" style="1" customWidth="1"/>
    <col min="14345" max="14345" width="8.28515625" style="1" customWidth="1"/>
    <col min="14346" max="14346" width="14.140625" style="1" customWidth="1"/>
    <col min="14347" max="14347" width="10" style="1" customWidth="1"/>
    <col min="14348" max="14348" width="15.140625" style="1" customWidth="1"/>
    <col min="14349" max="14349" width="7.7109375" style="1" customWidth="1"/>
    <col min="14350" max="14350" width="11.85546875" style="1" customWidth="1"/>
    <col min="14351" max="14351" width="18.5703125" style="1" customWidth="1"/>
    <col min="14352" max="14352" width="10.42578125" style="1" customWidth="1"/>
    <col min="14353" max="14353" width="10.7109375" style="1" bestFit="1" customWidth="1"/>
    <col min="14354" max="14596" width="9.140625" style="1"/>
    <col min="14597" max="14597" width="5.42578125" style="1" customWidth="1"/>
    <col min="14598" max="14598" width="53.42578125" style="1" customWidth="1"/>
    <col min="14599" max="14599" width="13.7109375" style="1" customWidth="1"/>
    <col min="14600" max="14600" width="8" style="1" customWidth="1"/>
    <col min="14601" max="14601" width="8.28515625" style="1" customWidth="1"/>
    <col min="14602" max="14602" width="14.140625" style="1" customWidth="1"/>
    <col min="14603" max="14603" width="10" style="1" customWidth="1"/>
    <col min="14604" max="14604" width="15.140625" style="1" customWidth="1"/>
    <col min="14605" max="14605" width="7.7109375" style="1" customWidth="1"/>
    <col min="14606" max="14606" width="11.85546875" style="1" customWidth="1"/>
    <col min="14607" max="14607" width="18.5703125" style="1" customWidth="1"/>
    <col min="14608" max="14608" width="10.42578125" style="1" customWidth="1"/>
    <col min="14609" max="14609" width="10.7109375" style="1" bestFit="1" customWidth="1"/>
    <col min="14610" max="14852" width="9.140625" style="1"/>
    <col min="14853" max="14853" width="5.42578125" style="1" customWidth="1"/>
    <col min="14854" max="14854" width="53.42578125" style="1" customWidth="1"/>
    <col min="14855" max="14855" width="13.7109375" style="1" customWidth="1"/>
    <col min="14856" max="14856" width="8" style="1" customWidth="1"/>
    <col min="14857" max="14857" width="8.28515625" style="1" customWidth="1"/>
    <col min="14858" max="14858" width="14.140625" style="1" customWidth="1"/>
    <col min="14859" max="14859" width="10" style="1" customWidth="1"/>
    <col min="14860" max="14860" width="15.140625" style="1" customWidth="1"/>
    <col min="14861" max="14861" width="7.7109375" style="1" customWidth="1"/>
    <col min="14862" max="14862" width="11.85546875" style="1" customWidth="1"/>
    <col min="14863" max="14863" width="18.5703125" style="1" customWidth="1"/>
    <col min="14864" max="14864" width="10.42578125" style="1" customWidth="1"/>
    <col min="14865" max="14865" width="10.7109375" style="1" bestFit="1" customWidth="1"/>
    <col min="14866" max="15108" width="9.140625" style="1"/>
    <col min="15109" max="15109" width="5.42578125" style="1" customWidth="1"/>
    <col min="15110" max="15110" width="53.42578125" style="1" customWidth="1"/>
    <col min="15111" max="15111" width="13.7109375" style="1" customWidth="1"/>
    <col min="15112" max="15112" width="8" style="1" customWidth="1"/>
    <col min="15113" max="15113" width="8.28515625" style="1" customWidth="1"/>
    <col min="15114" max="15114" width="14.140625" style="1" customWidth="1"/>
    <col min="15115" max="15115" width="10" style="1" customWidth="1"/>
    <col min="15116" max="15116" width="15.140625" style="1" customWidth="1"/>
    <col min="15117" max="15117" width="7.7109375" style="1" customWidth="1"/>
    <col min="15118" max="15118" width="11.85546875" style="1" customWidth="1"/>
    <col min="15119" max="15119" width="18.5703125" style="1" customWidth="1"/>
    <col min="15120" max="15120" width="10.42578125" style="1" customWidth="1"/>
    <col min="15121" max="15121" width="10.7109375" style="1" bestFit="1" customWidth="1"/>
    <col min="15122" max="15364" width="9.140625" style="1"/>
    <col min="15365" max="15365" width="5.42578125" style="1" customWidth="1"/>
    <col min="15366" max="15366" width="53.42578125" style="1" customWidth="1"/>
    <col min="15367" max="15367" width="13.7109375" style="1" customWidth="1"/>
    <col min="15368" max="15368" width="8" style="1" customWidth="1"/>
    <col min="15369" max="15369" width="8.28515625" style="1" customWidth="1"/>
    <col min="15370" max="15370" width="14.140625" style="1" customWidth="1"/>
    <col min="15371" max="15371" width="10" style="1" customWidth="1"/>
    <col min="15372" max="15372" width="15.140625" style="1" customWidth="1"/>
    <col min="15373" max="15373" width="7.7109375" style="1" customWidth="1"/>
    <col min="15374" max="15374" width="11.85546875" style="1" customWidth="1"/>
    <col min="15375" max="15375" width="18.5703125" style="1" customWidth="1"/>
    <col min="15376" max="15376" width="10.42578125" style="1" customWidth="1"/>
    <col min="15377" max="15377" width="10.7109375" style="1" bestFit="1" customWidth="1"/>
    <col min="15378" max="15620" width="9.140625" style="1"/>
    <col min="15621" max="15621" width="5.42578125" style="1" customWidth="1"/>
    <col min="15622" max="15622" width="53.42578125" style="1" customWidth="1"/>
    <col min="15623" max="15623" width="13.7109375" style="1" customWidth="1"/>
    <col min="15624" max="15624" width="8" style="1" customWidth="1"/>
    <col min="15625" max="15625" width="8.28515625" style="1" customWidth="1"/>
    <col min="15626" max="15626" width="14.140625" style="1" customWidth="1"/>
    <col min="15627" max="15627" width="10" style="1" customWidth="1"/>
    <col min="15628" max="15628" width="15.140625" style="1" customWidth="1"/>
    <col min="15629" max="15629" width="7.7109375" style="1" customWidth="1"/>
    <col min="15630" max="15630" width="11.85546875" style="1" customWidth="1"/>
    <col min="15631" max="15631" width="18.5703125" style="1" customWidth="1"/>
    <col min="15632" max="15632" width="10.42578125" style="1" customWidth="1"/>
    <col min="15633" max="15633" width="10.7109375" style="1" bestFit="1" customWidth="1"/>
    <col min="15634" max="15876" width="9.140625" style="1"/>
    <col min="15877" max="15877" width="5.42578125" style="1" customWidth="1"/>
    <col min="15878" max="15878" width="53.42578125" style="1" customWidth="1"/>
    <col min="15879" max="15879" width="13.7109375" style="1" customWidth="1"/>
    <col min="15880" max="15880" width="8" style="1" customWidth="1"/>
    <col min="15881" max="15881" width="8.28515625" style="1" customWidth="1"/>
    <col min="15882" max="15882" width="14.140625" style="1" customWidth="1"/>
    <col min="15883" max="15883" width="10" style="1" customWidth="1"/>
    <col min="15884" max="15884" width="15.140625" style="1" customWidth="1"/>
    <col min="15885" max="15885" width="7.7109375" style="1" customWidth="1"/>
    <col min="15886" max="15886" width="11.85546875" style="1" customWidth="1"/>
    <col min="15887" max="15887" width="18.5703125" style="1" customWidth="1"/>
    <col min="15888" max="15888" width="10.42578125" style="1" customWidth="1"/>
    <col min="15889" max="15889" width="10.7109375" style="1" bestFit="1" customWidth="1"/>
    <col min="15890" max="16132" width="9.140625" style="1"/>
    <col min="16133" max="16133" width="5.42578125" style="1" customWidth="1"/>
    <col min="16134" max="16134" width="53.42578125" style="1" customWidth="1"/>
    <col min="16135" max="16135" width="13.7109375" style="1" customWidth="1"/>
    <col min="16136" max="16136" width="8" style="1" customWidth="1"/>
    <col min="16137" max="16137" width="8.28515625" style="1" customWidth="1"/>
    <col min="16138" max="16138" width="14.140625" style="1" customWidth="1"/>
    <col min="16139" max="16139" width="10" style="1" customWidth="1"/>
    <col min="16140" max="16140" width="15.140625" style="1" customWidth="1"/>
    <col min="16141" max="16141" width="7.7109375" style="1" customWidth="1"/>
    <col min="16142" max="16142" width="11.85546875" style="1" customWidth="1"/>
    <col min="16143" max="16143" width="18.5703125" style="1" customWidth="1"/>
    <col min="16144" max="16144" width="10.42578125" style="1" customWidth="1"/>
    <col min="16145" max="16145" width="10.7109375" style="1" bestFit="1" customWidth="1"/>
    <col min="16146" max="16384" width="9.140625" style="1"/>
  </cols>
  <sheetData>
    <row r="1" spans="1:17" ht="15.75" x14ac:dyDescent="0.25">
      <c r="A1" s="82" t="s">
        <v>30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</row>
    <row r="2" spans="1:17" ht="15.75" x14ac:dyDescent="0.25">
      <c r="A2" s="83" t="s">
        <v>29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</row>
    <row r="3" spans="1:17" s="2" customFormat="1" ht="15.75" x14ac:dyDescent="0.25">
      <c r="A3" s="83" t="s">
        <v>120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</row>
    <row r="4" spans="1:17" s="2" customFormat="1" ht="15.75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1:17" ht="30.75" customHeight="1" x14ac:dyDescent="0.3">
      <c r="A5" s="106" t="s">
        <v>28</v>
      </c>
      <c r="B5" s="106"/>
      <c r="C5" s="106"/>
      <c r="D5" s="44" t="s">
        <v>27</v>
      </c>
      <c r="E5" s="66" t="s">
        <v>32</v>
      </c>
      <c r="F5" s="65"/>
    </row>
    <row r="6" spans="1:17" ht="7.5" customHeight="1" thickBot="1" x14ac:dyDescent="0.35">
      <c r="A6" s="44"/>
      <c r="B6" s="44"/>
      <c r="C6" s="44"/>
      <c r="D6" s="44"/>
    </row>
    <row r="7" spans="1:17" s="42" customFormat="1" ht="27.95" customHeight="1" x14ac:dyDescent="0.2">
      <c r="A7" s="84" t="s">
        <v>26</v>
      </c>
      <c r="B7" s="85"/>
      <c r="C7" s="86"/>
      <c r="D7" s="93" t="s">
        <v>25</v>
      </c>
      <c r="E7" s="85"/>
      <c r="F7" s="85"/>
      <c r="G7" s="86"/>
      <c r="H7" s="96" t="s">
        <v>24</v>
      </c>
      <c r="I7" s="96" t="s">
        <v>23</v>
      </c>
      <c r="J7" s="102" t="s">
        <v>22</v>
      </c>
      <c r="K7" s="104"/>
      <c r="L7" s="102" t="s">
        <v>21</v>
      </c>
      <c r="M7" s="103"/>
      <c r="N7" s="104"/>
      <c r="O7" s="79" t="s">
        <v>20</v>
      </c>
      <c r="P7" s="79" t="s">
        <v>19</v>
      </c>
      <c r="Q7" s="79" t="s">
        <v>18</v>
      </c>
    </row>
    <row r="8" spans="1:17" s="42" customFormat="1" ht="15.75" customHeight="1" x14ac:dyDescent="0.2">
      <c r="A8" s="87"/>
      <c r="B8" s="88"/>
      <c r="C8" s="89"/>
      <c r="D8" s="94"/>
      <c r="E8" s="88"/>
      <c r="F8" s="88"/>
      <c r="G8" s="89"/>
      <c r="H8" s="97"/>
      <c r="I8" s="97"/>
      <c r="J8" s="99" t="s">
        <v>17</v>
      </c>
      <c r="K8" s="99" t="s">
        <v>15</v>
      </c>
      <c r="L8" s="99" t="s">
        <v>16</v>
      </c>
      <c r="M8" s="100" t="s">
        <v>15</v>
      </c>
      <c r="N8" s="100"/>
      <c r="O8" s="80"/>
      <c r="P8" s="80"/>
      <c r="Q8" s="80"/>
    </row>
    <row r="9" spans="1:17" s="42" customFormat="1" ht="15.75" customHeight="1" x14ac:dyDescent="0.2">
      <c r="A9" s="90"/>
      <c r="B9" s="91"/>
      <c r="C9" s="92"/>
      <c r="D9" s="95"/>
      <c r="E9" s="91"/>
      <c r="F9" s="91"/>
      <c r="G9" s="92"/>
      <c r="H9" s="98"/>
      <c r="I9" s="98"/>
      <c r="J9" s="99"/>
      <c r="K9" s="99"/>
      <c r="L9" s="99"/>
      <c r="M9" s="43" t="s">
        <v>14</v>
      </c>
      <c r="N9" s="43" t="s">
        <v>13</v>
      </c>
      <c r="O9" s="81"/>
      <c r="P9" s="81"/>
      <c r="Q9" s="81"/>
    </row>
    <row r="10" spans="1:17" s="33" customFormat="1" ht="13.5" thickBot="1" x14ac:dyDescent="0.25">
      <c r="A10" s="105">
        <v>1</v>
      </c>
      <c r="B10" s="72"/>
      <c r="C10" s="73"/>
      <c r="D10" s="71">
        <v>2</v>
      </c>
      <c r="E10" s="72"/>
      <c r="F10" s="72"/>
      <c r="G10" s="73"/>
      <c r="H10" s="41">
        <v>3</v>
      </c>
      <c r="I10" s="41">
        <v>4</v>
      </c>
      <c r="J10" s="40">
        <v>5</v>
      </c>
      <c r="K10" s="40">
        <v>6</v>
      </c>
      <c r="L10" s="40">
        <v>7</v>
      </c>
      <c r="M10" s="40">
        <v>8</v>
      </c>
      <c r="N10" s="40">
        <v>9</v>
      </c>
      <c r="O10" s="40">
        <v>10</v>
      </c>
      <c r="P10" s="40">
        <v>11</v>
      </c>
      <c r="Q10" s="40">
        <v>12</v>
      </c>
    </row>
    <row r="11" spans="1:17" s="33" customFormat="1" ht="14.1" customHeight="1" thickTop="1" x14ac:dyDescent="0.2">
      <c r="A11" s="39"/>
      <c r="B11" s="38"/>
      <c r="C11" s="37"/>
      <c r="G11" s="36"/>
      <c r="H11" s="35"/>
      <c r="I11" s="35"/>
      <c r="J11" s="34"/>
      <c r="K11" s="34"/>
      <c r="L11" s="34"/>
      <c r="M11" s="34"/>
      <c r="N11" s="34"/>
      <c r="O11" s="34"/>
      <c r="P11" s="34"/>
      <c r="Q11" s="34"/>
    </row>
    <row r="12" spans="1:17" s="5" customFormat="1" ht="16.5" customHeight="1" x14ac:dyDescent="0.2">
      <c r="A12" s="24"/>
      <c r="B12" s="23" t="s">
        <v>12</v>
      </c>
      <c r="C12" s="22"/>
      <c r="D12" s="74" t="s">
        <v>33</v>
      </c>
      <c r="E12" s="74"/>
      <c r="F12" s="74"/>
      <c r="G12" s="75"/>
      <c r="H12" s="32">
        <f>H13+H48+H56+H73+H82</f>
        <v>8289328878</v>
      </c>
      <c r="I12" s="25">
        <f t="shared" ref="I12:I46" si="0">H12/$H$92*100</f>
        <v>100</v>
      </c>
      <c r="J12" s="25">
        <f>(J13*H13+J48*H48+J82*H82)/H12</f>
        <v>82.797989556374802</v>
      </c>
      <c r="K12" s="25">
        <f t="shared" ref="K12:K75" si="1">M12/H12*100</f>
        <v>87.945488100345585</v>
      </c>
      <c r="L12" s="25">
        <f t="shared" ref="L12:L46" si="2">J12*H12/$H$92</f>
        <v>82.797989556374802</v>
      </c>
      <c r="M12" s="68">
        <f>M13+M48+M73+M82+M56</f>
        <v>7290090742</v>
      </c>
      <c r="N12" s="25">
        <f t="shared" ref="N12:N46" si="3">M12/$H$92*100</f>
        <v>87.945488100345585</v>
      </c>
      <c r="O12" s="32">
        <f>O13+O48+O73+O82+O56</f>
        <v>999238136</v>
      </c>
      <c r="P12" s="32"/>
      <c r="Q12" s="32"/>
    </row>
    <row r="13" spans="1:17" s="5" customFormat="1" ht="32.25" customHeight="1" x14ac:dyDescent="0.2">
      <c r="A13" s="24"/>
      <c r="B13" s="23"/>
      <c r="C13" s="22">
        <v>1</v>
      </c>
      <c r="D13" s="21"/>
      <c r="E13" s="74" t="s">
        <v>11</v>
      </c>
      <c r="F13" s="74"/>
      <c r="G13" s="75"/>
      <c r="H13" s="32">
        <f>H14+H21+H27+H29+H36+H38+H42+H47</f>
        <v>5543918878</v>
      </c>
      <c r="I13" s="25">
        <f t="shared" si="0"/>
        <v>66.880189694411101</v>
      </c>
      <c r="J13" s="25">
        <f>(J14*H14+J21*H21+J27*H27+J29*H29+J36*H36+J38*H38+J42*H42+J47*H47)/H13</f>
        <v>90.231311366241101</v>
      </c>
      <c r="K13" s="25">
        <f t="shared" si="1"/>
        <v>89.666227525921599</v>
      </c>
      <c r="L13" s="25">
        <f t="shared" si="2"/>
        <v>60.34687220549678</v>
      </c>
      <c r="M13" s="69">
        <f>M14+M21+M27+M29+M36+M38+M42+M47</f>
        <v>4971022915</v>
      </c>
      <c r="N13" s="25">
        <f t="shared" si="3"/>
        <v>59.968943061158633</v>
      </c>
      <c r="O13" s="32">
        <f>O14+O21+O27+O29+O36+O38+O42</f>
        <v>572895963</v>
      </c>
      <c r="P13" s="32"/>
      <c r="Q13" s="32"/>
    </row>
    <row r="14" spans="1:17" s="5" customFormat="1" ht="32.25" customHeight="1" x14ac:dyDescent="0.2">
      <c r="A14" s="24"/>
      <c r="B14" s="23"/>
      <c r="C14" s="22"/>
      <c r="D14" s="21"/>
      <c r="E14" s="21"/>
      <c r="F14" s="74" t="s">
        <v>10</v>
      </c>
      <c r="G14" s="75"/>
      <c r="H14" s="32">
        <f>SUM(H15:H20)</f>
        <v>32575000</v>
      </c>
      <c r="I14" s="25">
        <f t="shared" si="0"/>
        <v>0.39297511872709656</v>
      </c>
      <c r="J14" s="25">
        <f>(J15*H15+J18*H18+J19*H19+J20*H20)/H14</f>
        <v>68.610897927858787</v>
      </c>
      <c r="K14" s="25">
        <f t="shared" si="1"/>
        <v>91.788181120491174</v>
      </c>
      <c r="L14" s="25">
        <f t="shared" si="2"/>
        <v>0.26962375759173007</v>
      </c>
      <c r="M14" s="32">
        <f>SUM(M15:M20)</f>
        <v>29900000</v>
      </c>
      <c r="N14" s="25">
        <f t="shared" si="3"/>
        <v>0.36070471373569263</v>
      </c>
      <c r="O14" s="32">
        <f>SUM(O15:O20)</f>
        <v>2675000</v>
      </c>
      <c r="P14" s="32"/>
      <c r="Q14" s="32"/>
    </row>
    <row r="15" spans="1:17" s="10" customFormat="1" ht="32.25" customHeight="1" x14ac:dyDescent="0.2">
      <c r="A15" s="18"/>
      <c r="B15" s="17"/>
      <c r="C15" s="16"/>
      <c r="D15" s="15"/>
      <c r="E15" s="15"/>
      <c r="F15" s="15"/>
      <c r="G15" s="14" t="s">
        <v>9</v>
      </c>
      <c r="H15" s="13">
        <v>8800000</v>
      </c>
      <c r="I15" s="12">
        <f t="shared" si="0"/>
        <v>0.10616058464461857</v>
      </c>
      <c r="J15" s="12">
        <f>K15</f>
        <v>94.318181818181827</v>
      </c>
      <c r="K15" s="12">
        <f t="shared" si="1"/>
        <v>94.318181818181827</v>
      </c>
      <c r="L15" s="12">
        <f t="shared" si="2"/>
        <v>0.10012873324435616</v>
      </c>
      <c r="M15" s="11">
        <v>8300000</v>
      </c>
      <c r="N15" s="12">
        <f t="shared" si="3"/>
        <v>0.10012873324435614</v>
      </c>
      <c r="O15" s="11">
        <f>H15-M15</f>
        <v>500000</v>
      </c>
      <c r="P15" s="11"/>
      <c r="Q15" s="11"/>
    </row>
    <row r="16" spans="1:17" s="10" customFormat="1" ht="31.5" customHeight="1" x14ac:dyDescent="0.2">
      <c r="A16" s="18"/>
      <c r="B16" s="17"/>
      <c r="C16" s="16"/>
      <c r="D16" s="15"/>
      <c r="E16" s="15"/>
      <c r="F16" s="15"/>
      <c r="G16" s="14" t="s">
        <v>34</v>
      </c>
      <c r="H16" s="13">
        <v>2975000</v>
      </c>
      <c r="I16" s="12">
        <f t="shared" si="0"/>
        <v>3.5889515831561393E-2</v>
      </c>
      <c r="J16" s="12">
        <f t="shared" ref="J16:J17" si="4">K16</f>
        <v>100</v>
      </c>
      <c r="K16" s="12">
        <f t="shared" si="1"/>
        <v>100</v>
      </c>
      <c r="L16" s="12">
        <f t="shared" si="2"/>
        <v>3.5889515831561386E-2</v>
      </c>
      <c r="M16" s="11">
        <v>2975000</v>
      </c>
      <c r="N16" s="12">
        <f t="shared" si="3"/>
        <v>3.5889515831561393E-2</v>
      </c>
      <c r="O16" s="11">
        <f t="shared" ref="O16:O17" si="5">H16-M16</f>
        <v>0</v>
      </c>
      <c r="P16" s="11"/>
      <c r="Q16" s="11"/>
    </row>
    <row r="17" spans="1:17" s="10" customFormat="1" ht="30.75" customHeight="1" x14ac:dyDescent="0.2">
      <c r="A17" s="18"/>
      <c r="B17" s="17"/>
      <c r="C17" s="16"/>
      <c r="D17" s="15"/>
      <c r="E17" s="15"/>
      <c r="F17" s="15"/>
      <c r="G17" s="14" t="s">
        <v>121</v>
      </c>
      <c r="H17" s="13">
        <v>4725000</v>
      </c>
      <c r="I17" s="12">
        <f t="shared" si="0"/>
        <v>5.7000995732479853E-2</v>
      </c>
      <c r="J17" s="12">
        <f t="shared" si="4"/>
        <v>96.825396825396822</v>
      </c>
      <c r="K17" s="12">
        <f t="shared" si="1"/>
        <v>96.825396825396822</v>
      </c>
      <c r="L17" s="12">
        <f t="shared" si="2"/>
        <v>5.5191440312401127E-2</v>
      </c>
      <c r="M17" s="11">
        <v>4575000</v>
      </c>
      <c r="N17" s="12">
        <f t="shared" si="3"/>
        <v>5.5191440312401127E-2</v>
      </c>
      <c r="O17" s="11">
        <f t="shared" si="5"/>
        <v>150000</v>
      </c>
      <c r="P17" s="11"/>
      <c r="Q17" s="11"/>
    </row>
    <row r="18" spans="1:17" s="10" customFormat="1" ht="28.5" customHeight="1" x14ac:dyDescent="0.2">
      <c r="A18" s="18"/>
      <c r="B18" s="17"/>
      <c r="C18" s="16"/>
      <c r="D18" s="15"/>
      <c r="E18" s="15"/>
      <c r="F18" s="15"/>
      <c r="G18" s="14" t="s">
        <v>36</v>
      </c>
      <c r="H18" s="13">
        <v>2975000</v>
      </c>
      <c r="I18" s="12">
        <f t="shared" si="0"/>
        <v>3.5889515831561393E-2</v>
      </c>
      <c r="J18" s="12">
        <f>K18</f>
        <v>100</v>
      </c>
      <c r="K18" s="12">
        <f t="shared" si="1"/>
        <v>100</v>
      </c>
      <c r="L18" s="12">
        <f t="shared" si="2"/>
        <v>3.5889515831561386E-2</v>
      </c>
      <c r="M18" s="11">
        <v>2975000</v>
      </c>
      <c r="N18" s="12">
        <f t="shared" si="3"/>
        <v>3.5889515831561393E-2</v>
      </c>
      <c r="O18" s="11">
        <f>H18-M18</f>
        <v>0</v>
      </c>
      <c r="P18" s="11"/>
      <c r="Q18" s="11"/>
    </row>
    <row r="19" spans="1:17" s="10" customFormat="1" ht="29.25" customHeight="1" x14ac:dyDescent="0.2">
      <c r="A19" s="18"/>
      <c r="B19" s="17"/>
      <c r="C19" s="16"/>
      <c r="D19" s="15"/>
      <c r="E19" s="15"/>
      <c r="F19" s="15"/>
      <c r="G19" s="14" t="s">
        <v>8</v>
      </c>
      <c r="H19" s="13">
        <v>4225000</v>
      </c>
      <c r="I19" s="12">
        <f t="shared" si="0"/>
        <v>5.0969144332217435E-2</v>
      </c>
      <c r="J19" s="12">
        <f>K19</f>
        <v>95.26627218934911</v>
      </c>
      <c r="K19" s="12">
        <f t="shared" si="1"/>
        <v>95.26627218934911</v>
      </c>
      <c r="L19" s="12">
        <f t="shared" si="2"/>
        <v>4.8556403772112469E-2</v>
      </c>
      <c r="M19" s="11">
        <v>4025000</v>
      </c>
      <c r="N19" s="12">
        <f t="shared" si="3"/>
        <v>4.8556403772112469E-2</v>
      </c>
      <c r="O19" s="11">
        <f>H19-M19</f>
        <v>200000</v>
      </c>
      <c r="P19" s="11"/>
      <c r="Q19" s="11"/>
    </row>
    <row r="20" spans="1:17" s="10" customFormat="1" ht="20.100000000000001" customHeight="1" x14ac:dyDescent="0.2">
      <c r="A20" s="18"/>
      <c r="B20" s="17"/>
      <c r="C20" s="16"/>
      <c r="D20" s="15"/>
      <c r="E20" s="15"/>
      <c r="F20" s="15"/>
      <c r="G20" s="14" t="s">
        <v>37</v>
      </c>
      <c r="H20" s="13">
        <v>8875000</v>
      </c>
      <c r="I20" s="12">
        <f t="shared" si="0"/>
        <v>0.10706536235465791</v>
      </c>
      <c r="J20" s="12">
        <f>K20</f>
        <v>79.436619718309871</v>
      </c>
      <c r="K20" s="12">
        <f t="shared" si="1"/>
        <v>79.436619718309871</v>
      </c>
      <c r="L20" s="12">
        <f t="shared" si="2"/>
        <v>8.5049104743700116E-2</v>
      </c>
      <c r="M20" s="11">
        <v>7050000</v>
      </c>
      <c r="N20" s="12">
        <f t="shared" si="3"/>
        <v>8.5049104743700088E-2</v>
      </c>
      <c r="O20" s="11">
        <f>H20-M20</f>
        <v>1825000</v>
      </c>
      <c r="P20" s="11"/>
      <c r="Q20" s="11"/>
    </row>
    <row r="21" spans="1:17" s="5" customFormat="1" ht="20.100000000000001" customHeight="1" x14ac:dyDescent="0.2">
      <c r="A21" s="24"/>
      <c r="B21" s="23"/>
      <c r="C21" s="22"/>
      <c r="D21" s="21"/>
      <c r="E21" s="21"/>
      <c r="F21" s="74" t="s">
        <v>7</v>
      </c>
      <c r="G21" s="75"/>
      <c r="H21" s="19">
        <f>SUM(H22:H26)</f>
        <v>2550314000</v>
      </c>
      <c r="I21" s="25">
        <f t="shared" si="0"/>
        <v>30.766230144017698</v>
      </c>
      <c r="J21" s="25">
        <f>(J22*H22+J23*H23+J26*H26)/H21</f>
        <v>94.799914194879534</v>
      </c>
      <c r="K21" s="20">
        <f t="shared" si="1"/>
        <v>88.596690054636412</v>
      </c>
      <c r="L21" s="25">
        <f t="shared" si="2"/>
        <v>29.166359777527941</v>
      </c>
      <c r="M21" s="19">
        <f>SUM(M22:M26)</f>
        <v>2259493790</v>
      </c>
      <c r="N21" s="25">
        <f t="shared" si="3"/>
        <v>27.257861562191476</v>
      </c>
      <c r="O21" s="19">
        <f>SUM(O22:O26)</f>
        <v>290820210</v>
      </c>
      <c r="P21" s="19"/>
      <c r="Q21" s="19"/>
    </row>
    <row r="22" spans="1:17" s="10" customFormat="1" ht="20.100000000000001" customHeight="1" x14ac:dyDescent="0.2">
      <c r="A22" s="18"/>
      <c r="B22" s="17"/>
      <c r="C22" s="16"/>
      <c r="D22" s="15"/>
      <c r="E22" s="15"/>
      <c r="F22" s="31"/>
      <c r="G22" s="14" t="s">
        <v>6</v>
      </c>
      <c r="H22" s="28">
        <v>2529319000</v>
      </c>
      <c r="I22" s="12">
        <f t="shared" si="0"/>
        <v>30.512952703720682</v>
      </c>
      <c r="J22" s="12">
        <v>95.23</v>
      </c>
      <c r="K22" s="12">
        <f t="shared" si="1"/>
        <v>88.673306530334855</v>
      </c>
      <c r="L22" s="12">
        <f t="shared" si="2"/>
        <v>29.057484859753202</v>
      </c>
      <c r="M22" s="13">
        <v>2242830790</v>
      </c>
      <c r="N22" s="12">
        <f t="shared" si="3"/>
        <v>27.056844082426331</v>
      </c>
      <c r="O22" s="11">
        <f>H22-M22</f>
        <v>286488210</v>
      </c>
      <c r="P22" s="30"/>
      <c r="Q22" s="30"/>
    </row>
    <row r="23" spans="1:17" s="10" customFormat="1" ht="34.5" customHeight="1" thickBot="1" x14ac:dyDescent="0.25">
      <c r="A23" s="130"/>
      <c r="B23" s="131"/>
      <c r="C23" s="132"/>
      <c r="D23" s="133"/>
      <c r="E23" s="133"/>
      <c r="F23" s="133"/>
      <c r="G23" s="134" t="s">
        <v>38</v>
      </c>
      <c r="H23" s="139">
        <v>8395000</v>
      </c>
      <c r="I23" s="136">
        <f t="shared" si="0"/>
        <v>0.10127478501040602</v>
      </c>
      <c r="J23" s="136">
        <f>K23</f>
        <v>59.857057772483621</v>
      </c>
      <c r="K23" s="136">
        <f t="shared" si="1"/>
        <v>59.857057772483621</v>
      </c>
      <c r="L23" s="136">
        <f t="shared" si="2"/>
        <v>6.0620106572637306E-2</v>
      </c>
      <c r="M23" s="137">
        <v>5025000</v>
      </c>
      <c r="N23" s="136">
        <f t="shared" si="3"/>
        <v>6.0620106572637306E-2</v>
      </c>
      <c r="O23" s="137">
        <f>H23-M23</f>
        <v>3370000</v>
      </c>
      <c r="P23" s="137"/>
      <c r="Q23" s="137"/>
    </row>
    <row r="24" spans="1:17" s="10" customFormat="1" ht="31.5" customHeight="1" x14ac:dyDescent="0.2">
      <c r="A24" s="107"/>
      <c r="B24" s="108"/>
      <c r="C24" s="109"/>
      <c r="D24" s="110"/>
      <c r="E24" s="110"/>
      <c r="F24" s="110"/>
      <c r="G24" s="127" t="s">
        <v>39</v>
      </c>
      <c r="H24" s="138">
        <v>4500000</v>
      </c>
      <c r="I24" s="129">
        <f t="shared" si="0"/>
        <v>5.4286662602361764E-2</v>
      </c>
      <c r="J24" s="129">
        <f t="shared" ref="J24:J25" si="6">K24</f>
        <v>78.62222222222222</v>
      </c>
      <c r="K24" s="129">
        <f t="shared" si="1"/>
        <v>78.62222222222222</v>
      </c>
      <c r="L24" s="129">
        <f t="shared" si="2"/>
        <v>4.2681380508256872E-2</v>
      </c>
      <c r="M24" s="116">
        <v>3538000</v>
      </c>
      <c r="N24" s="129">
        <f t="shared" si="3"/>
        <v>4.2681380508256872E-2</v>
      </c>
      <c r="O24" s="116">
        <f t="shared" ref="O24:O25" si="7">H24-M24</f>
        <v>962000</v>
      </c>
      <c r="P24" s="116"/>
      <c r="Q24" s="116"/>
    </row>
    <row r="25" spans="1:17" s="10" customFormat="1" ht="33" customHeight="1" x14ac:dyDescent="0.2">
      <c r="A25" s="18"/>
      <c r="B25" s="17"/>
      <c r="C25" s="16"/>
      <c r="D25" s="15"/>
      <c r="E25" s="15"/>
      <c r="F25" s="15"/>
      <c r="G25" s="14" t="s">
        <v>40</v>
      </c>
      <c r="H25" s="13">
        <v>4100000</v>
      </c>
      <c r="I25" s="12">
        <f t="shared" si="0"/>
        <v>4.9461181482151825E-2</v>
      </c>
      <c r="J25" s="12">
        <f t="shared" si="6"/>
        <v>100</v>
      </c>
      <c r="K25" s="12">
        <f t="shared" si="1"/>
        <v>100</v>
      </c>
      <c r="L25" s="12">
        <f t="shared" si="2"/>
        <v>4.9461181482151832E-2</v>
      </c>
      <c r="M25" s="11">
        <v>4100000</v>
      </c>
      <c r="N25" s="12">
        <f t="shared" si="3"/>
        <v>4.9461181482151825E-2</v>
      </c>
      <c r="O25" s="11">
        <f t="shared" si="7"/>
        <v>0</v>
      </c>
      <c r="P25" s="11"/>
      <c r="Q25" s="11"/>
    </row>
    <row r="26" spans="1:17" s="10" customFormat="1" ht="33.75" customHeight="1" x14ac:dyDescent="0.2">
      <c r="A26" s="18"/>
      <c r="B26" s="17"/>
      <c r="C26" s="16"/>
      <c r="D26" s="15"/>
      <c r="E26" s="15"/>
      <c r="F26" s="15"/>
      <c r="G26" s="14" t="s">
        <v>5</v>
      </c>
      <c r="H26" s="13">
        <v>4000000</v>
      </c>
      <c r="I26" s="12">
        <f t="shared" si="0"/>
        <v>4.8254811202099346E-2</v>
      </c>
      <c r="J26" s="12">
        <f>K26</f>
        <v>100</v>
      </c>
      <c r="K26" s="12">
        <f t="shared" si="1"/>
        <v>100</v>
      </c>
      <c r="L26" s="12">
        <f t="shared" si="2"/>
        <v>4.8254811202099346E-2</v>
      </c>
      <c r="M26" s="11">
        <v>4000000</v>
      </c>
      <c r="N26" s="12">
        <f t="shared" si="3"/>
        <v>4.8254811202099346E-2</v>
      </c>
      <c r="O26" s="11">
        <f>H26-M26</f>
        <v>0</v>
      </c>
      <c r="P26" s="11"/>
      <c r="Q26" s="11"/>
    </row>
    <row r="27" spans="1:17" s="5" customFormat="1" ht="20.100000000000001" customHeight="1" x14ac:dyDescent="0.2">
      <c r="A27" s="24"/>
      <c r="B27" s="23"/>
      <c r="C27" s="22"/>
      <c r="D27" s="21"/>
      <c r="E27" s="21"/>
      <c r="F27" s="74" t="s">
        <v>4</v>
      </c>
      <c r="G27" s="75"/>
      <c r="H27" s="19">
        <f>SUM(H28:H28)</f>
        <v>0</v>
      </c>
      <c r="I27" s="25">
        <f t="shared" si="0"/>
        <v>0</v>
      </c>
      <c r="J27" s="25">
        <v>0</v>
      </c>
      <c r="K27" s="20">
        <v>0</v>
      </c>
      <c r="L27" s="25">
        <f t="shared" si="2"/>
        <v>0</v>
      </c>
      <c r="M27" s="19">
        <f>SUM(M28)</f>
        <v>0</v>
      </c>
      <c r="N27" s="25">
        <f t="shared" si="3"/>
        <v>0</v>
      </c>
      <c r="O27" s="19">
        <f>SUM(O28:O28)</f>
        <v>0</v>
      </c>
      <c r="P27" s="19"/>
      <c r="Q27" s="19"/>
    </row>
    <row r="28" spans="1:17" s="10" customFormat="1" ht="36.75" customHeight="1" x14ac:dyDescent="0.2">
      <c r="A28" s="18"/>
      <c r="B28" s="17"/>
      <c r="C28" s="16"/>
      <c r="D28" s="15"/>
      <c r="E28" s="15"/>
      <c r="F28" s="15"/>
      <c r="G28" s="14" t="s">
        <v>41</v>
      </c>
      <c r="H28" s="13">
        <v>0</v>
      </c>
      <c r="I28" s="12">
        <f t="shared" si="0"/>
        <v>0</v>
      </c>
      <c r="J28" s="12">
        <v>0</v>
      </c>
      <c r="K28" s="12">
        <v>0</v>
      </c>
      <c r="L28" s="12">
        <f t="shared" si="2"/>
        <v>0</v>
      </c>
      <c r="M28" s="11">
        <v>0</v>
      </c>
      <c r="N28" s="12">
        <f t="shared" si="3"/>
        <v>0</v>
      </c>
      <c r="O28" s="11">
        <f>H28-M28</f>
        <v>0</v>
      </c>
      <c r="P28" s="11"/>
      <c r="Q28" s="11"/>
    </row>
    <row r="29" spans="1:17" s="5" customFormat="1" ht="20.100000000000001" customHeight="1" x14ac:dyDescent="0.2">
      <c r="A29" s="24"/>
      <c r="B29" s="23"/>
      <c r="C29" s="22"/>
      <c r="D29" s="21"/>
      <c r="E29" s="21"/>
      <c r="F29" s="74" t="s">
        <v>3</v>
      </c>
      <c r="G29" s="75"/>
      <c r="H29" s="19">
        <f>SUM(H30:H35)</f>
        <v>2462693000</v>
      </c>
      <c r="I29" s="25">
        <f t="shared" si="0"/>
        <v>29.70919644093291</v>
      </c>
      <c r="J29" s="25">
        <f>(J30*H30+J31*H31+J32*H32+J33*H33+J34*H34+J35*H35)/H29</f>
        <v>95.494981347654786</v>
      </c>
      <c r="K29" s="20">
        <f t="shared" si="1"/>
        <v>95.494981347654786</v>
      </c>
      <c r="L29" s="25">
        <f t="shared" si="2"/>
        <v>28.370791599807003</v>
      </c>
      <c r="M29" s="19">
        <f>SUM(M30:M35)</f>
        <v>2351748221</v>
      </c>
      <c r="N29" s="25">
        <f t="shared" si="3"/>
        <v>28.370791599806999</v>
      </c>
      <c r="O29" s="19">
        <f>SUM(O30:O35)</f>
        <v>110944779</v>
      </c>
      <c r="P29" s="19"/>
      <c r="Q29" s="19"/>
    </row>
    <row r="30" spans="1:17" s="29" customFormat="1" ht="20.100000000000001" customHeight="1" x14ac:dyDescent="0.2">
      <c r="A30" s="18"/>
      <c r="B30" s="17"/>
      <c r="C30" s="16"/>
      <c r="D30" s="15"/>
      <c r="E30" s="15"/>
      <c r="F30" s="15"/>
      <c r="G30" s="14" t="s">
        <v>42</v>
      </c>
      <c r="H30" s="13">
        <v>1932755000</v>
      </c>
      <c r="I30" s="12">
        <f t="shared" si="0"/>
        <v>23.31618190622838</v>
      </c>
      <c r="J30" s="12">
        <f>K30</f>
        <v>98.680464518265381</v>
      </c>
      <c r="K30" s="12">
        <f t="shared" si="1"/>
        <v>98.680464518265381</v>
      </c>
      <c r="L30" s="12">
        <f t="shared" si="2"/>
        <v>23.008516612989908</v>
      </c>
      <c r="M30" s="11">
        <v>1907251612</v>
      </c>
      <c r="N30" s="12">
        <f t="shared" si="3"/>
        <v>23.008516612989911</v>
      </c>
      <c r="O30" s="11">
        <f>H30-M30</f>
        <v>25503388</v>
      </c>
      <c r="P30" s="11"/>
      <c r="Q30" s="11"/>
    </row>
    <row r="31" spans="1:17" s="29" customFormat="1" ht="20.100000000000001" customHeight="1" x14ac:dyDescent="0.2">
      <c r="A31" s="18"/>
      <c r="B31" s="17"/>
      <c r="C31" s="16"/>
      <c r="D31" s="15"/>
      <c r="E31" s="15"/>
      <c r="F31" s="15"/>
      <c r="G31" s="14" t="s">
        <v>43</v>
      </c>
      <c r="H31" s="13">
        <v>0</v>
      </c>
      <c r="I31" s="12">
        <f t="shared" si="0"/>
        <v>0</v>
      </c>
      <c r="J31" s="12">
        <v>0</v>
      </c>
      <c r="K31" s="12">
        <v>0</v>
      </c>
      <c r="L31" s="12">
        <f t="shared" si="2"/>
        <v>0</v>
      </c>
      <c r="M31" s="11">
        <v>0</v>
      </c>
      <c r="N31" s="12">
        <f t="shared" si="3"/>
        <v>0</v>
      </c>
      <c r="O31" s="11">
        <f t="shared" ref="O31:O35" si="8">H31-M31</f>
        <v>0</v>
      </c>
      <c r="P31" s="11"/>
      <c r="Q31" s="11"/>
    </row>
    <row r="32" spans="1:17" s="29" customFormat="1" ht="20.100000000000001" customHeight="1" x14ac:dyDescent="0.2">
      <c r="A32" s="18"/>
      <c r="B32" s="17"/>
      <c r="C32" s="16"/>
      <c r="D32" s="15"/>
      <c r="E32" s="15"/>
      <c r="F32" s="15"/>
      <c r="G32" s="14" t="s">
        <v>44</v>
      </c>
      <c r="H32" s="13">
        <v>250708000</v>
      </c>
      <c r="I32" s="12">
        <f t="shared" si="0"/>
        <v>3.0244668017139804</v>
      </c>
      <c r="J32" s="12">
        <f t="shared" ref="J32:J35" si="9">K32</f>
        <v>78.900872728433086</v>
      </c>
      <c r="K32" s="12">
        <f t="shared" si="1"/>
        <v>78.900872728433086</v>
      </c>
      <c r="L32" s="12">
        <f t="shared" si="2"/>
        <v>2.3863307019340589</v>
      </c>
      <c r="M32" s="11">
        <v>197810800</v>
      </c>
      <c r="N32" s="12">
        <f t="shared" si="3"/>
        <v>2.3863307019340581</v>
      </c>
      <c r="O32" s="11">
        <f t="shared" si="8"/>
        <v>52897200</v>
      </c>
      <c r="P32" s="11"/>
      <c r="Q32" s="11"/>
    </row>
    <row r="33" spans="1:17" s="29" customFormat="1" ht="31.5" customHeight="1" x14ac:dyDescent="0.2">
      <c r="A33" s="18"/>
      <c r="B33" s="17"/>
      <c r="C33" s="16"/>
      <c r="D33" s="15"/>
      <c r="E33" s="15"/>
      <c r="F33" s="15"/>
      <c r="G33" s="14" t="s">
        <v>45</v>
      </c>
      <c r="H33" s="13">
        <v>68040000</v>
      </c>
      <c r="I33" s="12">
        <f t="shared" si="0"/>
        <v>0.82081433854770991</v>
      </c>
      <c r="J33" s="12">
        <f t="shared" si="9"/>
        <v>75</v>
      </c>
      <c r="K33" s="12">
        <f t="shared" si="1"/>
        <v>75</v>
      </c>
      <c r="L33" s="12">
        <f t="shared" si="2"/>
        <v>0.61561075391078235</v>
      </c>
      <c r="M33" s="11">
        <v>51030000</v>
      </c>
      <c r="N33" s="12">
        <f t="shared" si="3"/>
        <v>0.61561075391078246</v>
      </c>
      <c r="O33" s="11">
        <f t="shared" si="8"/>
        <v>17010000</v>
      </c>
      <c r="P33" s="11"/>
      <c r="Q33" s="11"/>
    </row>
    <row r="34" spans="1:17" s="29" customFormat="1" ht="20.100000000000001" customHeight="1" x14ac:dyDescent="0.2">
      <c r="A34" s="18"/>
      <c r="B34" s="17"/>
      <c r="C34" s="16"/>
      <c r="D34" s="15"/>
      <c r="E34" s="15"/>
      <c r="F34" s="15"/>
      <c r="G34" s="14" t="s">
        <v>102</v>
      </c>
      <c r="H34" s="13">
        <v>11190000</v>
      </c>
      <c r="I34" s="12">
        <f t="shared" si="0"/>
        <v>0.1349928343378729</v>
      </c>
      <c r="J34" s="12">
        <f t="shared" si="9"/>
        <v>43.163538873994639</v>
      </c>
      <c r="K34" s="12">
        <f t="shared" si="1"/>
        <v>43.163538873994639</v>
      </c>
      <c r="L34" s="12">
        <f t="shared" si="2"/>
        <v>5.8267684526534962E-2</v>
      </c>
      <c r="M34" s="11">
        <v>4830000</v>
      </c>
      <c r="N34" s="12">
        <f t="shared" si="3"/>
        <v>5.8267684526534962E-2</v>
      </c>
      <c r="O34" s="11">
        <f t="shared" si="8"/>
        <v>6360000</v>
      </c>
      <c r="P34" s="11"/>
      <c r="Q34" s="11"/>
    </row>
    <row r="35" spans="1:17" s="29" customFormat="1" ht="34.5" customHeight="1" x14ac:dyDescent="0.2">
      <c r="A35" s="18"/>
      <c r="B35" s="17"/>
      <c r="C35" s="16"/>
      <c r="D35" s="15"/>
      <c r="E35" s="15"/>
      <c r="F35" s="15"/>
      <c r="G35" s="14" t="s">
        <v>47</v>
      </c>
      <c r="H35" s="13">
        <v>200000000</v>
      </c>
      <c r="I35" s="12">
        <f t="shared" si="0"/>
        <v>2.4127405601049672</v>
      </c>
      <c r="J35" s="12">
        <f t="shared" si="9"/>
        <v>95.412904499999996</v>
      </c>
      <c r="K35" s="12">
        <f t="shared" si="1"/>
        <v>95.412904499999996</v>
      </c>
      <c r="L35" s="12">
        <f t="shared" si="2"/>
        <v>2.3020658464457173</v>
      </c>
      <c r="M35" s="11">
        <v>190825809</v>
      </c>
      <c r="N35" s="12">
        <f t="shared" si="3"/>
        <v>2.3020658464457178</v>
      </c>
      <c r="O35" s="11">
        <f t="shared" si="8"/>
        <v>9174191</v>
      </c>
      <c r="P35" s="11"/>
      <c r="Q35" s="11"/>
    </row>
    <row r="36" spans="1:17" s="5" customFormat="1" ht="30.6" customHeight="1" x14ac:dyDescent="0.2">
      <c r="A36" s="24"/>
      <c r="B36" s="23"/>
      <c r="C36" s="22"/>
      <c r="D36" s="21"/>
      <c r="E36" s="21"/>
      <c r="F36" s="74" t="s">
        <v>48</v>
      </c>
      <c r="G36" s="75"/>
      <c r="H36" s="19">
        <f>SUM(H37)</f>
        <v>23308000</v>
      </c>
      <c r="I36" s="20">
        <f t="shared" si="0"/>
        <v>0.28118078487463288</v>
      </c>
      <c r="J36" s="20">
        <f>SUM(J37)</f>
        <v>100</v>
      </c>
      <c r="K36" s="20">
        <f t="shared" si="1"/>
        <v>100</v>
      </c>
      <c r="L36" s="20">
        <f t="shared" si="2"/>
        <v>0.28118078487463288</v>
      </c>
      <c r="M36" s="19">
        <f>SUM(M37)</f>
        <v>23308000</v>
      </c>
      <c r="N36" s="20">
        <f t="shared" si="3"/>
        <v>0.28118078487463288</v>
      </c>
      <c r="O36" s="19">
        <f>SUM(O37)</f>
        <v>0</v>
      </c>
      <c r="P36" s="19"/>
      <c r="Q36" s="19"/>
    </row>
    <row r="37" spans="1:17" s="10" customFormat="1" ht="20.100000000000001" customHeight="1" x14ac:dyDescent="0.2">
      <c r="A37" s="18"/>
      <c r="B37" s="17"/>
      <c r="C37" s="16"/>
      <c r="D37" s="15"/>
      <c r="E37" s="15"/>
      <c r="F37" s="15"/>
      <c r="G37" s="14" t="s">
        <v>49</v>
      </c>
      <c r="H37" s="28">
        <v>23308000</v>
      </c>
      <c r="I37" s="12">
        <f t="shared" si="0"/>
        <v>0.28118078487463288</v>
      </c>
      <c r="J37" s="12">
        <f>K37</f>
        <v>100</v>
      </c>
      <c r="K37" s="12">
        <f t="shared" si="1"/>
        <v>100</v>
      </c>
      <c r="L37" s="12">
        <f t="shared" si="2"/>
        <v>0.28118078487463288</v>
      </c>
      <c r="M37" s="11">
        <v>23308000</v>
      </c>
      <c r="N37" s="12">
        <f t="shared" si="3"/>
        <v>0.28118078487463288</v>
      </c>
      <c r="O37" s="11">
        <f>H37-M37</f>
        <v>0</v>
      </c>
      <c r="P37" s="11"/>
      <c r="Q37" s="11"/>
    </row>
    <row r="38" spans="1:17" s="5" customFormat="1" ht="34.5" customHeight="1" x14ac:dyDescent="0.2">
      <c r="A38" s="24"/>
      <c r="B38" s="23"/>
      <c r="C38" s="22"/>
      <c r="D38" s="21"/>
      <c r="E38" s="21"/>
      <c r="F38" s="74" t="s">
        <v>2</v>
      </c>
      <c r="G38" s="75"/>
      <c r="H38" s="26">
        <f>SUM(H39:H41)</f>
        <v>215235161</v>
      </c>
      <c r="I38" s="25">
        <f t="shared" si="0"/>
        <v>2.5965330145271142</v>
      </c>
      <c r="J38" s="25">
        <f>(J39*H39+J41*H41)/H38</f>
        <v>53.10163983848345</v>
      </c>
      <c r="K38" s="27">
        <f t="shared" si="1"/>
        <v>72.284799229434455</v>
      </c>
      <c r="L38" s="25">
        <f t="shared" si="2"/>
        <v>1.3788016096615054</v>
      </c>
      <c r="M38" s="26">
        <f>SUM(M39:M41)</f>
        <v>155582304</v>
      </c>
      <c r="N38" s="25">
        <f t="shared" si="3"/>
        <v>1.8768986764769064</v>
      </c>
      <c r="O38" s="26">
        <f>SUM(O39:O41)</f>
        <v>59652857</v>
      </c>
      <c r="P38" s="26"/>
      <c r="Q38" s="26"/>
    </row>
    <row r="39" spans="1:17" s="10" customFormat="1" ht="20.100000000000001" customHeight="1" x14ac:dyDescent="0.2">
      <c r="A39" s="18"/>
      <c r="B39" s="17"/>
      <c r="C39" s="16"/>
      <c r="D39" s="15"/>
      <c r="E39" s="15"/>
      <c r="F39" s="15"/>
      <c r="G39" s="14" t="s">
        <v>50</v>
      </c>
      <c r="H39" s="28">
        <v>22224800</v>
      </c>
      <c r="I39" s="12">
        <f t="shared" si="0"/>
        <v>0.26811338200110441</v>
      </c>
      <c r="J39" s="12">
        <f>K39</f>
        <v>38.560526978870449</v>
      </c>
      <c r="K39" s="12">
        <f t="shared" si="1"/>
        <v>38.560526978870449</v>
      </c>
      <c r="L39" s="12">
        <f t="shared" si="2"/>
        <v>0.10338593300049785</v>
      </c>
      <c r="M39" s="11">
        <v>8570000</v>
      </c>
      <c r="N39" s="12">
        <f t="shared" si="3"/>
        <v>0.10338593300049785</v>
      </c>
      <c r="O39" s="11">
        <f>H39-M39</f>
        <v>13654800</v>
      </c>
      <c r="P39" s="11"/>
      <c r="Q39" s="11"/>
    </row>
    <row r="40" spans="1:17" s="10" customFormat="1" ht="34.5" customHeight="1" thickBot="1" x14ac:dyDescent="0.25">
      <c r="A40" s="130"/>
      <c r="B40" s="131"/>
      <c r="C40" s="132"/>
      <c r="D40" s="133"/>
      <c r="E40" s="133"/>
      <c r="F40" s="133"/>
      <c r="G40" s="134" t="s">
        <v>51</v>
      </c>
      <c r="H40" s="135">
        <v>49999761</v>
      </c>
      <c r="I40" s="136">
        <f t="shared" si="0"/>
        <v>0.60318225680127247</v>
      </c>
      <c r="J40" s="136">
        <f>K40</f>
        <v>82.578202723809028</v>
      </c>
      <c r="K40" s="136">
        <f t="shared" si="1"/>
        <v>82.578202723809028</v>
      </c>
      <c r="L40" s="136">
        <f t="shared" si="2"/>
        <v>0.49809706681540117</v>
      </c>
      <c r="M40" s="137">
        <v>41288904</v>
      </c>
      <c r="N40" s="136">
        <f t="shared" si="3"/>
        <v>0.49809706681540106</v>
      </c>
      <c r="O40" s="137">
        <f>H40-M40</f>
        <v>8710857</v>
      </c>
      <c r="P40" s="137"/>
      <c r="Q40" s="137"/>
    </row>
    <row r="41" spans="1:17" s="10" customFormat="1" ht="18.75" customHeight="1" x14ac:dyDescent="0.2">
      <c r="A41" s="107"/>
      <c r="B41" s="108"/>
      <c r="C41" s="109"/>
      <c r="D41" s="110"/>
      <c r="E41" s="110"/>
      <c r="F41" s="110"/>
      <c r="G41" s="127" t="s">
        <v>52</v>
      </c>
      <c r="H41" s="128">
        <v>143010600</v>
      </c>
      <c r="I41" s="129">
        <f t="shared" si="0"/>
        <v>1.725237375724737</v>
      </c>
      <c r="J41" s="129">
        <f>K41</f>
        <v>73.926967651348917</v>
      </c>
      <c r="K41" s="129">
        <f t="shared" si="1"/>
        <v>73.926967651348917</v>
      </c>
      <c r="L41" s="129">
        <f t="shared" si="2"/>
        <v>1.2754156766610074</v>
      </c>
      <c r="M41" s="116">
        <v>105723400</v>
      </c>
      <c r="N41" s="129">
        <f t="shared" si="3"/>
        <v>1.2754156766610074</v>
      </c>
      <c r="O41" s="116">
        <f>H41-M41</f>
        <v>37287200</v>
      </c>
      <c r="P41" s="116"/>
      <c r="Q41" s="116"/>
    </row>
    <row r="42" spans="1:17" s="5" customFormat="1" ht="33.75" customHeight="1" x14ac:dyDescent="0.2">
      <c r="A42" s="24"/>
      <c r="B42" s="23"/>
      <c r="C42" s="22"/>
      <c r="D42" s="21"/>
      <c r="E42" s="21"/>
      <c r="F42" s="74" t="s">
        <v>1</v>
      </c>
      <c r="G42" s="75"/>
      <c r="H42" s="26">
        <f>SUM(H43:H46)</f>
        <v>259793717</v>
      </c>
      <c r="I42" s="25">
        <f t="shared" si="0"/>
        <v>3.1340741913316568</v>
      </c>
      <c r="J42" s="25">
        <f>(J43*H43+J46*H46)/H42</f>
        <v>28.082126404927646</v>
      </c>
      <c r="K42" s="27">
        <f t="shared" si="1"/>
        <v>58.119419416136232</v>
      </c>
      <c r="L42" s="25">
        <f t="shared" si="2"/>
        <v>0.88011467603396976</v>
      </c>
      <c r="M42" s="26">
        <f>SUM(M43:M46)</f>
        <v>150990600</v>
      </c>
      <c r="N42" s="25">
        <f t="shared" si="3"/>
        <v>1.8215057240729253</v>
      </c>
      <c r="O42" s="26">
        <f>SUM(O43:O46)</f>
        <v>108803117</v>
      </c>
      <c r="P42" s="26"/>
      <c r="Q42" s="26"/>
    </row>
    <row r="43" spans="1:17" s="10" customFormat="1" ht="54.75" customHeight="1" x14ac:dyDescent="0.2">
      <c r="A43" s="18"/>
      <c r="B43" s="17"/>
      <c r="C43" s="16"/>
      <c r="D43" s="15"/>
      <c r="E43" s="15"/>
      <c r="F43" s="15"/>
      <c r="G43" s="14" t="s">
        <v>53</v>
      </c>
      <c r="H43" s="13">
        <v>41615000</v>
      </c>
      <c r="I43" s="12">
        <f t="shared" si="0"/>
        <v>0.50203099204384105</v>
      </c>
      <c r="J43" s="12">
        <f>K43</f>
        <v>87.944250871080143</v>
      </c>
      <c r="K43" s="12">
        <f t="shared" si="1"/>
        <v>87.944250871080143</v>
      </c>
      <c r="L43" s="12">
        <f t="shared" si="2"/>
        <v>0.44150739509360798</v>
      </c>
      <c r="M43" s="11">
        <v>36598000</v>
      </c>
      <c r="N43" s="12">
        <f t="shared" si="3"/>
        <v>0.44150739509360792</v>
      </c>
      <c r="O43" s="11">
        <f>H43-M43</f>
        <v>5017000</v>
      </c>
      <c r="P43" s="11"/>
      <c r="Q43" s="11"/>
    </row>
    <row r="44" spans="1:17" s="10" customFormat="1" ht="57" customHeight="1" x14ac:dyDescent="0.2">
      <c r="A44" s="18"/>
      <c r="B44" s="17"/>
      <c r="C44" s="16"/>
      <c r="D44" s="15"/>
      <c r="E44" s="15"/>
      <c r="F44" s="15"/>
      <c r="G44" s="14" t="s">
        <v>54</v>
      </c>
      <c r="H44" s="13">
        <v>116939000</v>
      </c>
      <c r="I44" s="12">
        <f t="shared" si="0"/>
        <v>1.4107173417905738</v>
      </c>
      <c r="J44" s="12">
        <f t="shared" ref="J44:J45" si="10">K44</f>
        <v>33.042013357391461</v>
      </c>
      <c r="K44" s="12">
        <f t="shared" si="1"/>
        <v>33.042013357391461</v>
      </c>
      <c r="L44" s="12">
        <f t="shared" si="2"/>
        <v>0.46612941250947915</v>
      </c>
      <c r="M44" s="11">
        <v>38639000</v>
      </c>
      <c r="N44" s="12">
        <f t="shared" si="3"/>
        <v>0.46612941250947909</v>
      </c>
      <c r="O44" s="11">
        <f>H44-M44</f>
        <v>78300000</v>
      </c>
      <c r="P44" s="11"/>
      <c r="Q44" s="11"/>
    </row>
    <row r="45" spans="1:17" s="10" customFormat="1" ht="40.5" customHeight="1" x14ac:dyDescent="0.2">
      <c r="A45" s="18"/>
      <c r="B45" s="17"/>
      <c r="C45" s="16"/>
      <c r="D45" s="15"/>
      <c r="E45" s="15"/>
      <c r="F45" s="15"/>
      <c r="G45" s="14" t="s">
        <v>55</v>
      </c>
      <c r="H45" s="13">
        <v>39396717</v>
      </c>
      <c r="I45" s="12">
        <f t="shared" si="0"/>
        <v>0.47527028520438447</v>
      </c>
      <c r="J45" s="12">
        <f t="shared" si="10"/>
        <v>99.998180051398705</v>
      </c>
      <c r="K45" s="12">
        <f t="shared" si="1"/>
        <v>99.998180051398705</v>
      </c>
      <c r="L45" s="12">
        <f t="shared" si="2"/>
        <v>0.47526163552947653</v>
      </c>
      <c r="M45" s="11">
        <v>39396000</v>
      </c>
      <c r="N45" s="12">
        <f t="shared" si="3"/>
        <v>0.47526163552947642</v>
      </c>
      <c r="O45" s="11">
        <f>H45-M45</f>
        <v>717</v>
      </c>
      <c r="P45" s="11"/>
      <c r="Q45" s="11"/>
    </row>
    <row r="46" spans="1:17" s="10" customFormat="1" ht="48.75" customHeight="1" x14ac:dyDescent="0.2">
      <c r="A46" s="18"/>
      <c r="B46" s="17"/>
      <c r="C46" s="16"/>
      <c r="D46" s="15"/>
      <c r="E46" s="15"/>
      <c r="F46" s="15"/>
      <c r="G46" s="14" t="s">
        <v>56</v>
      </c>
      <c r="H46" s="13">
        <v>61843000</v>
      </c>
      <c r="I46" s="12">
        <f t="shared" si="0"/>
        <v>0.74605557229285746</v>
      </c>
      <c r="J46" s="12">
        <f>K46</f>
        <v>58.790162184887542</v>
      </c>
      <c r="K46" s="12">
        <f t="shared" si="1"/>
        <v>58.790162184887542</v>
      </c>
      <c r="L46" s="12">
        <f t="shared" si="2"/>
        <v>0.43860728094036183</v>
      </c>
      <c r="M46" s="13">
        <v>36357600</v>
      </c>
      <c r="N46" s="12">
        <f t="shared" si="3"/>
        <v>0.43860728094036183</v>
      </c>
      <c r="O46" s="11">
        <f>H46-M46</f>
        <v>25485400</v>
      </c>
      <c r="P46" s="11"/>
      <c r="Q46" s="11"/>
    </row>
    <row r="47" spans="1:17" s="5" customFormat="1" ht="6" customHeight="1" x14ac:dyDescent="0.2">
      <c r="A47" s="24"/>
      <c r="B47" s="23"/>
      <c r="C47" s="22"/>
      <c r="D47" s="21"/>
      <c r="E47" s="21"/>
      <c r="F47" s="74"/>
      <c r="G47" s="75"/>
      <c r="H47" s="26"/>
      <c r="I47" s="26"/>
      <c r="J47" s="26"/>
      <c r="K47" s="26"/>
      <c r="L47" s="26"/>
      <c r="M47" s="26"/>
      <c r="N47" s="26"/>
      <c r="O47" s="26"/>
      <c r="P47" s="26"/>
      <c r="Q47" s="26"/>
    </row>
    <row r="48" spans="1:17" s="5" customFormat="1" ht="17.25" customHeight="1" x14ac:dyDescent="0.2">
      <c r="A48" s="24"/>
      <c r="B48" s="23"/>
      <c r="C48" s="22">
        <v>2</v>
      </c>
      <c r="D48" s="21"/>
      <c r="E48" s="74" t="s">
        <v>57</v>
      </c>
      <c r="F48" s="74"/>
      <c r="G48" s="75"/>
      <c r="H48" s="19">
        <f>H49</f>
        <v>1263291000</v>
      </c>
      <c r="I48" s="20">
        <f t="shared" ref="I48:I71" si="11">H48/$H$92*100</f>
        <v>15.239967174577821</v>
      </c>
      <c r="J48" s="20">
        <f>(J49*H49+J56*H56+J61*H61+J72*H72)/H48</f>
        <v>133.6440419507461</v>
      </c>
      <c r="K48" s="20">
        <f t="shared" si="1"/>
        <v>98.985918525502044</v>
      </c>
      <c r="L48" s="20">
        <f t="shared" ref="L48:L57" si="12">J48*H48/$H$92</f>
        <v>20.367308124072718</v>
      </c>
      <c r="M48" s="70">
        <f>M49</f>
        <v>1250480200</v>
      </c>
      <c r="N48" s="20">
        <f t="shared" ref="N48:N71" si="13">M48/$H$92*100</f>
        <v>15.085421490740858</v>
      </c>
      <c r="O48" s="19">
        <f>H48-M48</f>
        <v>12810800</v>
      </c>
      <c r="P48" s="19"/>
      <c r="Q48" s="19"/>
    </row>
    <row r="49" spans="1:17" s="5" customFormat="1" ht="26.25" customHeight="1" x14ac:dyDescent="0.2">
      <c r="A49" s="24"/>
      <c r="B49" s="23"/>
      <c r="C49" s="22"/>
      <c r="D49" s="21"/>
      <c r="E49" s="21"/>
      <c r="F49" s="74" t="s">
        <v>58</v>
      </c>
      <c r="G49" s="75"/>
      <c r="H49" s="19">
        <f>SUM(H50:H55)</f>
        <v>1263291000</v>
      </c>
      <c r="I49" s="25">
        <f t="shared" si="11"/>
        <v>15.239967174577821</v>
      </c>
      <c r="J49" s="25">
        <f>(J50*H50+J51*H51+J52*H52+J53*H53+J54*H54+J55*H55)/H49</f>
        <v>98.985918525502044</v>
      </c>
      <c r="K49" s="20">
        <f t="shared" si="1"/>
        <v>98.985918525502044</v>
      </c>
      <c r="L49" s="25">
        <f t="shared" si="12"/>
        <v>15.085421490740858</v>
      </c>
      <c r="M49" s="19">
        <f>SUM(M50:M55)</f>
        <v>1250480200</v>
      </c>
      <c r="N49" s="25">
        <f t="shared" si="13"/>
        <v>15.085421490740858</v>
      </c>
      <c r="O49" s="19">
        <f>SUM(O50:O55)</f>
        <v>12810800</v>
      </c>
      <c r="P49" s="19"/>
      <c r="Q49" s="19"/>
    </row>
    <row r="50" spans="1:17" s="10" customFormat="1" ht="20.25" customHeight="1" x14ac:dyDescent="0.2">
      <c r="A50" s="18"/>
      <c r="B50" s="17"/>
      <c r="C50" s="16"/>
      <c r="D50" s="15"/>
      <c r="E50" s="15"/>
      <c r="F50" s="15"/>
      <c r="G50" s="14" t="s">
        <v>59</v>
      </c>
      <c r="H50" s="13">
        <v>7587000</v>
      </c>
      <c r="I50" s="12">
        <f t="shared" si="11"/>
        <v>9.1527313147581932E-2</v>
      </c>
      <c r="J50" s="12">
        <f t="shared" ref="J50:J55" si="14">K50</f>
        <v>90.589165678133654</v>
      </c>
      <c r="K50" s="12">
        <f t="shared" si="1"/>
        <v>90.589165678133654</v>
      </c>
      <c r="L50" s="12">
        <f t="shared" si="12"/>
        <v>8.2913829348007201E-2</v>
      </c>
      <c r="M50" s="11">
        <v>6873000</v>
      </c>
      <c r="N50" s="12">
        <f t="shared" si="13"/>
        <v>8.2913829348007201E-2</v>
      </c>
      <c r="O50" s="11">
        <f t="shared" ref="O50:O55" si="15">H50-M50</f>
        <v>714000</v>
      </c>
      <c r="P50" s="11"/>
      <c r="Q50" s="11"/>
    </row>
    <row r="51" spans="1:17" s="10" customFormat="1" ht="28.5" customHeight="1" x14ac:dyDescent="0.2">
      <c r="A51" s="18"/>
      <c r="B51" s="17"/>
      <c r="C51" s="16"/>
      <c r="D51" s="15"/>
      <c r="E51" s="15"/>
      <c r="F51" s="15"/>
      <c r="G51" s="14" t="s">
        <v>60</v>
      </c>
      <c r="H51" s="13">
        <v>24200000</v>
      </c>
      <c r="I51" s="12">
        <f t="shared" si="11"/>
        <v>0.29194160777270106</v>
      </c>
      <c r="J51" s="12">
        <f t="shared" si="14"/>
        <v>85.399999999999991</v>
      </c>
      <c r="K51" s="12">
        <f t="shared" si="1"/>
        <v>85.399999999999991</v>
      </c>
      <c r="L51" s="12">
        <f t="shared" si="12"/>
        <v>0.24931813303788666</v>
      </c>
      <c r="M51" s="11">
        <v>20666800</v>
      </c>
      <c r="N51" s="12">
        <f t="shared" si="13"/>
        <v>0.24931813303788666</v>
      </c>
      <c r="O51" s="11">
        <f t="shared" si="15"/>
        <v>3533200</v>
      </c>
      <c r="P51" s="11"/>
      <c r="Q51" s="11"/>
    </row>
    <row r="52" spans="1:17" s="10" customFormat="1" ht="15.75" customHeight="1" x14ac:dyDescent="0.2">
      <c r="A52" s="18"/>
      <c r="B52" s="17"/>
      <c r="C52" s="16"/>
      <c r="D52" s="15"/>
      <c r="E52" s="15"/>
      <c r="F52" s="15"/>
      <c r="G52" s="14" t="s">
        <v>61</v>
      </c>
      <c r="H52" s="13">
        <v>867500000</v>
      </c>
      <c r="I52" s="12">
        <f t="shared" si="11"/>
        <v>10.465262179455296</v>
      </c>
      <c r="J52" s="12">
        <f t="shared" si="14"/>
        <v>99.635734870317009</v>
      </c>
      <c r="K52" s="12">
        <f t="shared" si="1"/>
        <v>99.635734870317009</v>
      </c>
      <c r="L52" s="12">
        <f t="shared" si="12"/>
        <v>10.427140878605638</v>
      </c>
      <c r="M52" s="11">
        <v>864340000</v>
      </c>
      <c r="N52" s="12">
        <f t="shared" si="13"/>
        <v>10.427140878605638</v>
      </c>
      <c r="O52" s="11">
        <f t="shared" si="15"/>
        <v>3160000</v>
      </c>
      <c r="P52" s="11"/>
      <c r="Q52" s="11"/>
    </row>
    <row r="53" spans="1:17" s="10" customFormat="1" ht="17.25" customHeight="1" x14ac:dyDescent="0.2">
      <c r="A53" s="18"/>
      <c r="B53" s="17"/>
      <c r="C53" s="16"/>
      <c r="D53" s="15"/>
      <c r="E53" s="15"/>
      <c r="F53" s="15"/>
      <c r="G53" s="14" t="s">
        <v>62</v>
      </c>
      <c r="H53" s="13">
        <v>293004000</v>
      </c>
      <c r="I53" s="12">
        <f t="shared" si="11"/>
        <v>3.5347131753649794</v>
      </c>
      <c r="J53" s="12">
        <f t="shared" si="14"/>
        <v>99.332637097104481</v>
      </c>
      <c r="K53" s="12">
        <f t="shared" si="1"/>
        <v>99.332637097104481</v>
      </c>
      <c r="L53" s="12">
        <f t="shared" si="12"/>
        <v>3.511123810908833</v>
      </c>
      <c r="M53" s="11">
        <v>291048600</v>
      </c>
      <c r="N53" s="12">
        <f t="shared" si="13"/>
        <v>3.511123810908833</v>
      </c>
      <c r="O53" s="11">
        <f t="shared" si="15"/>
        <v>1955400</v>
      </c>
      <c r="P53" s="11"/>
      <c r="Q53" s="11"/>
    </row>
    <row r="54" spans="1:17" s="10" customFormat="1" x14ac:dyDescent="0.2">
      <c r="A54" s="18"/>
      <c r="B54" s="17"/>
      <c r="C54" s="16"/>
      <c r="D54" s="15"/>
      <c r="E54" s="15"/>
      <c r="F54" s="15"/>
      <c r="G54" s="14" t="s">
        <v>63</v>
      </c>
      <c r="H54" s="13">
        <v>45000000</v>
      </c>
      <c r="I54" s="12">
        <f t="shared" si="11"/>
        <v>0.54286662602361768</v>
      </c>
      <c r="J54" s="12">
        <f t="shared" si="14"/>
        <v>100</v>
      </c>
      <c r="K54" s="12">
        <f t="shared" si="1"/>
        <v>100</v>
      </c>
      <c r="L54" s="12">
        <f t="shared" si="12"/>
        <v>0.54286662602361768</v>
      </c>
      <c r="M54" s="11">
        <v>45000000</v>
      </c>
      <c r="N54" s="12">
        <f t="shared" si="13"/>
        <v>0.54286662602361768</v>
      </c>
      <c r="O54" s="11">
        <f t="shared" si="15"/>
        <v>0</v>
      </c>
      <c r="P54" s="11"/>
      <c r="Q54" s="11"/>
    </row>
    <row r="55" spans="1:17" s="10" customFormat="1" ht="20.100000000000001" customHeight="1" x14ac:dyDescent="0.2">
      <c r="A55" s="18"/>
      <c r="B55" s="17"/>
      <c r="C55" s="16"/>
      <c r="D55" s="15"/>
      <c r="E55" s="15"/>
      <c r="F55" s="15"/>
      <c r="G55" s="14" t="s">
        <v>64</v>
      </c>
      <c r="H55" s="13">
        <v>26000000</v>
      </c>
      <c r="I55" s="12">
        <f t="shared" si="11"/>
        <v>0.31365627281364578</v>
      </c>
      <c r="J55" s="12">
        <f t="shared" si="14"/>
        <v>86.737692307692299</v>
      </c>
      <c r="K55" s="12">
        <f t="shared" si="1"/>
        <v>86.737692307692299</v>
      </c>
      <c r="L55" s="12">
        <f t="shared" si="12"/>
        <v>0.27205821281687603</v>
      </c>
      <c r="M55" s="11">
        <v>22551800</v>
      </c>
      <c r="N55" s="12">
        <f t="shared" si="13"/>
        <v>0.27205821281687598</v>
      </c>
      <c r="O55" s="11">
        <f t="shared" si="15"/>
        <v>3448200</v>
      </c>
      <c r="P55" s="11"/>
      <c r="Q55" s="11"/>
    </row>
    <row r="56" spans="1:17" s="5" customFormat="1" ht="20.100000000000001" customHeight="1" thickBot="1" x14ac:dyDescent="0.25">
      <c r="A56" s="117"/>
      <c r="B56" s="118"/>
      <c r="C56" s="119">
        <v>3</v>
      </c>
      <c r="D56" s="120"/>
      <c r="E56" s="121" t="s">
        <v>65</v>
      </c>
      <c r="F56" s="121"/>
      <c r="G56" s="122"/>
      <c r="H56" s="123">
        <f>H57+H61</f>
        <v>647855400</v>
      </c>
      <c r="I56" s="124">
        <f t="shared" si="11"/>
        <v>7.8155350033151381</v>
      </c>
      <c r="J56" s="124">
        <f>(J57*H57+J59*H59+J60*H60)/H56</f>
        <v>9.4386802981035576</v>
      </c>
      <c r="K56" s="125">
        <f t="shared" si="1"/>
        <v>79.55053442481146</v>
      </c>
      <c r="L56" s="124">
        <f t="shared" si="12"/>
        <v>0.73768336254929323</v>
      </c>
      <c r="M56" s="126">
        <f>M57+M61</f>
        <v>515372433</v>
      </c>
      <c r="N56" s="124">
        <f t="shared" si="13"/>
        <v>6.2172998632953984</v>
      </c>
      <c r="O56" s="123">
        <f>O57+O61</f>
        <v>132482967</v>
      </c>
      <c r="P56" s="123"/>
      <c r="Q56" s="123"/>
    </row>
    <row r="57" spans="1:17" s="10" customFormat="1" ht="70.5" customHeight="1" x14ac:dyDescent="0.2">
      <c r="A57" s="107"/>
      <c r="B57" s="108"/>
      <c r="C57" s="109"/>
      <c r="D57" s="110"/>
      <c r="E57" s="110"/>
      <c r="F57" s="111" t="s">
        <v>66</v>
      </c>
      <c r="G57" s="112"/>
      <c r="H57" s="113">
        <f>SUM(H58:H60)</f>
        <v>56778000</v>
      </c>
      <c r="I57" s="114">
        <f t="shared" si="11"/>
        <v>0.68495291760819921</v>
      </c>
      <c r="J57" s="114">
        <f t="shared" ref="J57:J60" si="16">K57</f>
        <v>77.915742012751423</v>
      </c>
      <c r="K57" s="114">
        <f t="shared" si="1"/>
        <v>77.915742012751423</v>
      </c>
      <c r="L57" s="114">
        <f t="shared" si="12"/>
        <v>0.53368614819241822</v>
      </c>
      <c r="M57" s="113">
        <f>SUM(M58:M60)</f>
        <v>44239000</v>
      </c>
      <c r="N57" s="114">
        <f t="shared" si="13"/>
        <v>0.53368614819241822</v>
      </c>
      <c r="O57" s="115">
        <f t="shared" ref="O57:O60" si="17">H57-M57</f>
        <v>12539000</v>
      </c>
      <c r="P57" s="116"/>
      <c r="Q57" s="116"/>
    </row>
    <row r="58" spans="1:17" s="10" customFormat="1" ht="33" customHeight="1" x14ac:dyDescent="0.2">
      <c r="A58" s="18"/>
      <c r="B58" s="17"/>
      <c r="C58" s="16"/>
      <c r="D58" s="15"/>
      <c r="E58" s="15"/>
      <c r="F58" s="15"/>
      <c r="G58" s="14" t="s">
        <v>67</v>
      </c>
      <c r="H58" s="13">
        <v>27329000</v>
      </c>
      <c r="I58" s="12">
        <f t="shared" si="11"/>
        <v>0.32968893383554326</v>
      </c>
      <c r="J58" s="12">
        <f t="shared" si="16"/>
        <v>100</v>
      </c>
      <c r="K58" s="12">
        <f t="shared" si="1"/>
        <v>100</v>
      </c>
      <c r="L58" s="12"/>
      <c r="M58" s="11">
        <v>27329000</v>
      </c>
      <c r="N58" s="12">
        <f t="shared" si="13"/>
        <v>0.32968893383554326</v>
      </c>
      <c r="O58" s="11">
        <f t="shared" si="17"/>
        <v>0</v>
      </c>
      <c r="P58" s="11"/>
      <c r="Q58" s="11"/>
    </row>
    <row r="59" spans="1:17" s="10" customFormat="1" ht="66.75" customHeight="1" x14ac:dyDescent="0.2">
      <c r="A59" s="18"/>
      <c r="B59" s="17"/>
      <c r="C59" s="16"/>
      <c r="D59" s="15"/>
      <c r="E59" s="15"/>
      <c r="F59" s="15"/>
      <c r="G59" s="14" t="s">
        <v>68</v>
      </c>
      <c r="H59" s="13">
        <v>16000000</v>
      </c>
      <c r="I59" s="12">
        <f t="shared" si="11"/>
        <v>0.19301924480839738</v>
      </c>
      <c r="J59" s="12">
        <f t="shared" si="16"/>
        <v>53.125</v>
      </c>
      <c r="K59" s="12">
        <f t="shared" si="1"/>
        <v>53.125</v>
      </c>
      <c r="L59" s="12">
        <f t="shared" ref="L59:L71" si="18">J59*H59/$H$92</f>
        <v>0.1025414738044611</v>
      </c>
      <c r="M59" s="11">
        <v>8500000</v>
      </c>
      <c r="N59" s="12">
        <f t="shared" si="13"/>
        <v>0.10254147380446112</v>
      </c>
      <c r="O59" s="11">
        <f t="shared" si="17"/>
        <v>7500000</v>
      </c>
      <c r="P59" s="11"/>
      <c r="Q59" s="11"/>
    </row>
    <row r="60" spans="1:17" s="10" customFormat="1" ht="33.75" customHeight="1" x14ac:dyDescent="0.2">
      <c r="A60" s="18"/>
      <c r="B60" s="17"/>
      <c r="C60" s="16"/>
      <c r="D60" s="15"/>
      <c r="E60" s="15"/>
      <c r="F60" s="15"/>
      <c r="G60" s="14" t="s">
        <v>69</v>
      </c>
      <c r="H60" s="13">
        <v>13449000</v>
      </c>
      <c r="I60" s="12">
        <f t="shared" si="11"/>
        <v>0.16224473896425853</v>
      </c>
      <c r="J60" s="12">
        <f t="shared" si="16"/>
        <v>62.532530299650531</v>
      </c>
      <c r="K60" s="12">
        <f t="shared" si="1"/>
        <v>62.532530299650531</v>
      </c>
      <c r="L60" s="12">
        <f t="shared" si="18"/>
        <v>0.10145574055241388</v>
      </c>
      <c r="M60" s="11">
        <v>8410000</v>
      </c>
      <c r="N60" s="12">
        <f t="shared" si="13"/>
        <v>0.10145574055241387</v>
      </c>
      <c r="O60" s="11">
        <f t="shared" si="17"/>
        <v>5039000</v>
      </c>
      <c r="P60" s="11"/>
      <c r="Q60" s="11"/>
    </row>
    <row r="61" spans="1:17" s="5" customFormat="1" ht="30" customHeight="1" x14ac:dyDescent="0.2">
      <c r="A61" s="24"/>
      <c r="B61" s="23"/>
      <c r="C61" s="22"/>
      <c r="D61" s="21"/>
      <c r="E61" s="21"/>
      <c r="F61" s="74" t="s">
        <v>70</v>
      </c>
      <c r="G61" s="75"/>
      <c r="H61" s="19">
        <f>SUM(H62:H71)</f>
        <v>591077400</v>
      </c>
      <c r="I61" s="25">
        <f t="shared" si="11"/>
        <v>7.1305820857069397</v>
      </c>
      <c r="J61" s="25">
        <f>(J62*H62+J63*H63+J64*H64+J65*H65+J66*H66+J67*H67+J68*H68+J71*H71)/H61</f>
        <v>63.72836349351202</v>
      </c>
      <c r="K61" s="20">
        <f t="shared" si="1"/>
        <v>79.707570108415581</v>
      </c>
      <c r="L61" s="25">
        <f t="shared" si="18"/>
        <v>4.5442032707825684</v>
      </c>
      <c r="M61" s="19">
        <f>SUM(M62:M71)</f>
        <v>471133433</v>
      </c>
      <c r="N61" s="25">
        <f t="shared" si="13"/>
        <v>5.6836137151029797</v>
      </c>
      <c r="O61" s="19">
        <f>SUM(O62:O71)</f>
        <v>119943967</v>
      </c>
      <c r="P61" s="19"/>
      <c r="Q61" s="19"/>
    </row>
    <row r="62" spans="1:17" s="10" customFormat="1" ht="33" customHeight="1" x14ac:dyDescent="0.2">
      <c r="A62" s="18"/>
      <c r="B62" s="17"/>
      <c r="C62" s="16"/>
      <c r="D62" s="15"/>
      <c r="E62" s="15"/>
      <c r="F62" s="15"/>
      <c r="G62" s="14" t="s">
        <v>71</v>
      </c>
      <c r="H62" s="13">
        <v>175297000</v>
      </c>
      <c r="I62" s="12">
        <f t="shared" si="11"/>
        <v>2.1147309098236025</v>
      </c>
      <c r="J62" s="12">
        <f t="shared" ref="J62:J71" si="19">K62</f>
        <v>98.669914487983263</v>
      </c>
      <c r="K62" s="12">
        <f t="shared" si="1"/>
        <v>98.669914487983263</v>
      </c>
      <c r="L62" s="12">
        <f t="shared" si="18"/>
        <v>2.0866031803738991</v>
      </c>
      <c r="M62" s="11">
        <v>172965400</v>
      </c>
      <c r="N62" s="12">
        <f t="shared" si="13"/>
        <v>2.0866031803738987</v>
      </c>
      <c r="O62" s="11">
        <f t="shared" ref="O62:O71" si="20">H62-M62</f>
        <v>2331600</v>
      </c>
      <c r="P62" s="11"/>
      <c r="Q62" s="11"/>
    </row>
    <row r="63" spans="1:17" s="10" customFormat="1" ht="33.75" customHeight="1" x14ac:dyDescent="0.2">
      <c r="A63" s="18"/>
      <c r="B63" s="17"/>
      <c r="C63" s="16"/>
      <c r="D63" s="15"/>
      <c r="E63" s="15"/>
      <c r="F63" s="15"/>
      <c r="G63" s="14" t="s">
        <v>72</v>
      </c>
      <c r="H63" s="13">
        <v>18504000</v>
      </c>
      <c r="I63" s="12">
        <f t="shared" si="11"/>
        <v>0.22322675662091157</v>
      </c>
      <c r="J63" s="12">
        <f t="shared" si="19"/>
        <v>46.276480760916563</v>
      </c>
      <c r="K63" s="12">
        <f t="shared" si="1"/>
        <v>46.276480760916563</v>
      </c>
      <c r="L63" s="12">
        <f t="shared" si="18"/>
        <v>0.10330148708089419</v>
      </c>
      <c r="M63" s="11">
        <v>8563000</v>
      </c>
      <c r="N63" s="12">
        <f t="shared" si="13"/>
        <v>0.10330148708089418</v>
      </c>
      <c r="O63" s="11">
        <f t="shared" si="20"/>
        <v>9941000</v>
      </c>
      <c r="P63" s="11"/>
      <c r="Q63" s="11"/>
    </row>
    <row r="64" spans="1:17" s="10" customFormat="1" ht="20.25" customHeight="1" x14ac:dyDescent="0.2">
      <c r="A64" s="18"/>
      <c r="B64" s="17"/>
      <c r="C64" s="16"/>
      <c r="D64" s="15"/>
      <c r="E64" s="15"/>
      <c r="F64" s="15"/>
      <c r="G64" s="14" t="s">
        <v>73</v>
      </c>
      <c r="H64" s="13">
        <v>730000</v>
      </c>
      <c r="I64" s="12">
        <f t="shared" si="11"/>
        <v>8.8065030443831311E-3</v>
      </c>
      <c r="J64" s="12">
        <f t="shared" si="19"/>
        <v>0</v>
      </c>
      <c r="K64" s="12">
        <f t="shared" si="1"/>
        <v>0</v>
      </c>
      <c r="L64" s="12">
        <f t="shared" si="18"/>
        <v>0</v>
      </c>
      <c r="M64" s="11">
        <v>0</v>
      </c>
      <c r="N64" s="12">
        <f t="shared" si="13"/>
        <v>0</v>
      </c>
      <c r="O64" s="11">
        <f t="shared" si="20"/>
        <v>730000</v>
      </c>
      <c r="P64" s="11"/>
      <c r="Q64" s="11"/>
    </row>
    <row r="65" spans="1:17" s="10" customFormat="1" ht="29.25" customHeight="1" x14ac:dyDescent="0.2">
      <c r="A65" s="18"/>
      <c r="B65" s="17"/>
      <c r="C65" s="16"/>
      <c r="D65" s="15"/>
      <c r="E65" s="15"/>
      <c r="F65" s="15"/>
      <c r="G65" s="14" t="s">
        <v>103</v>
      </c>
      <c r="H65" s="13">
        <v>155071000</v>
      </c>
      <c r="I65" s="12">
        <f t="shared" si="11"/>
        <v>1.870730456980187</v>
      </c>
      <c r="J65" s="12">
        <f t="shared" si="19"/>
        <v>84.243316932243943</v>
      </c>
      <c r="K65" s="12">
        <f t="shared" si="1"/>
        <v>84.243316932243943</v>
      </c>
      <c r="L65" s="12">
        <f t="shared" si="18"/>
        <v>1.5759653878218343</v>
      </c>
      <c r="M65" s="11">
        <v>130636954</v>
      </c>
      <c r="N65" s="12">
        <f t="shared" si="13"/>
        <v>1.5759653878218343</v>
      </c>
      <c r="O65" s="11">
        <f t="shared" si="20"/>
        <v>24434046</v>
      </c>
      <c r="P65" s="11"/>
      <c r="Q65" s="11"/>
    </row>
    <row r="66" spans="1:17" s="10" customFormat="1" ht="16.5" customHeight="1" x14ac:dyDescent="0.2">
      <c r="A66" s="18"/>
      <c r="B66" s="17"/>
      <c r="C66" s="16"/>
      <c r="D66" s="15"/>
      <c r="E66" s="15"/>
      <c r="F66" s="15"/>
      <c r="G66" s="14" t="s">
        <v>74</v>
      </c>
      <c r="H66" s="13">
        <v>43625000</v>
      </c>
      <c r="I66" s="12">
        <f t="shared" si="11"/>
        <v>0.52627903467289594</v>
      </c>
      <c r="J66" s="12">
        <f t="shared" si="19"/>
        <v>8.026590257879656</v>
      </c>
      <c r="K66" s="12">
        <f t="shared" si="1"/>
        <v>8.026590257879656</v>
      </c>
      <c r="L66" s="12">
        <f t="shared" si="18"/>
        <v>4.2242261726317766E-2</v>
      </c>
      <c r="M66" s="11">
        <v>3501600</v>
      </c>
      <c r="N66" s="12">
        <f t="shared" si="13"/>
        <v>4.2242261726317766E-2</v>
      </c>
      <c r="O66" s="11">
        <f t="shared" si="20"/>
        <v>40123400</v>
      </c>
      <c r="P66" s="11"/>
      <c r="Q66" s="11"/>
    </row>
    <row r="67" spans="1:17" s="10" customFormat="1" ht="31.5" customHeight="1" x14ac:dyDescent="0.2">
      <c r="A67" s="18"/>
      <c r="B67" s="17"/>
      <c r="C67" s="16"/>
      <c r="D67" s="15"/>
      <c r="E67" s="15"/>
      <c r="F67" s="15"/>
      <c r="G67" s="14" t="s">
        <v>75</v>
      </c>
      <c r="H67" s="13">
        <v>58737000</v>
      </c>
      <c r="I67" s="12">
        <f t="shared" si="11"/>
        <v>0.70858571139442739</v>
      </c>
      <c r="J67" s="12">
        <f t="shared" si="19"/>
        <v>62.226535233328228</v>
      </c>
      <c r="K67" s="12">
        <f t="shared" si="1"/>
        <v>62.226535233328228</v>
      </c>
      <c r="L67" s="12">
        <f t="shared" si="18"/>
        <v>0.4409283373591828</v>
      </c>
      <c r="M67" s="11">
        <v>36550000</v>
      </c>
      <c r="N67" s="12">
        <f t="shared" si="13"/>
        <v>0.44092833735918274</v>
      </c>
      <c r="O67" s="11">
        <f t="shared" si="20"/>
        <v>22187000</v>
      </c>
      <c r="P67" s="11"/>
      <c r="Q67" s="11"/>
    </row>
    <row r="68" spans="1:17" s="10" customFormat="1" ht="36" customHeight="1" thickBot="1" x14ac:dyDescent="0.25">
      <c r="A68" s="130"/>
      <c r="B68" s="131"/>
      <c r="C68" s="132"/>
      <c r="D68" s="133"/>
      <c r="E68" s="133"/>
      <c r="F68" s="133"/>
      <c r="G68" s="134" t="s">
        <v>76</v>
      </c>
      <c r="H68" s="139">
        <v>765000</v>
      </c>
      <c r="I68" s="136">
        <f t="shared" si="11"/>
        <v>9.2287326424015E-3</v>
      </c>
      <c r="J68" s="136">
        <f t="shared" si="19"/>
        <v>0</v>
      </c>
      <c r="K68" s="136">
        <f t="shared" si="1"/>
        <v>0</v>
      </c>
      <c r="L68" s="136">
        <f t="shared" si="18"/>
        <v>0</v>
      </c>
      <c r="M68" s="137">
        <v>0</v>
      </c>
      <c r="N68" s="136">
        <f t="shared" si="13"/>
        <v>0</v>
      </c>
      <c r="O68" s="137">
        <f t="shared" si="20"/>
        <v>765000</v>
      </c>
      <c r="P68" s="137"/>
      <c r="Q68" s="137"/>
    </row>
    <row r="69" spans="1:17" s="10" customFormat="1" ht="46.5" customHeight="1" x14ac:dyDescent="0.2">
      <c r="A69" s="107"/>
      <c r="B69" s="108"/>
      <c r="C69" s="109"/>
      <c r="D69" s="110"/>
      <c r="E69" s="110"/>
      <c r="F69" s="110"/>
      <c r="G69" s="127" t="s">
        <v>77</v>
      </c>
      <c r="H69" s="138">
        <v>68677400</v>
      </c>
      <c r="I69" s="129">
        <f t="shared" si="11"/>
        <v>0.82850374271276439</v>
      </c>
      <c r="J69" s="129">
        <f t="shared" si="19"/>
        <v>91.91902867610014</v>
      </c>
      <c r="K69" s="129">
        <f t="shared" si="1"/>
        <v>91.91902867610014</v>
      </c>
      <c r="L69" s="129">
        <f t="shared" si="18"/>
        <v>0.76155259284670884</v>
      </c>
      <c r="M69" s="116">
        <v>63127599</v>
      </c>
      <c r="N69" s="129">
        <f t="shared" si="13"/>
        <v>0.76155259284670884</v>
      </c>
      <c r="O69" s="116">
        <f t="shared" si="20"/>
        <v>5549801</v>
      </c>
      <c r="P69" s="116"/>
      <c r="Q69" s="116"/>
    </row>
    <row r="70" spans="1:17" s="10" customFormat="1" ht="33" customHeight="1" x14ac:dyDescent="0.2">
      <c r="A70" s="18"/>
      <c r="B70" s="17"/>
      <c r="C70" s="16"/>
      <c r="D70" s="15"/>
      <c r="E70" s="15"/>
      <c r="F70" s="15"/>
      <c r="G70" s="14" t="s">
        <v>78</v>
      </c>
      <c r="H70" s="13">
        <v>39547000</v>
      </c>
      <c r="I70" s="12">
        <f t="shared" si="11"/>
        <v>0.47708325465235574</v>
      </c>
      <c r="J70" s="12">
        <f t="shared" si="19"/>
        <v>79.201658785748606</v>
      </c>
      <c r="K70" s="12">
        <f t="shared" si="1"/>
        <v>79.201658785748606</v>
      </c>
      <c r="L70" s="12">
        <f t="shared" si="18"/>
        <v>0.37785785147370288</v>
      </c>
      <c r="M70" s="11">
        <v>31321880</v>
      </c>
      <c r="N70" s="12">
        <f t="shared" si="13"/>
        <v>0.37785785147370288</v>
      </c>
      <c r="O70" s="11">
        <f t="shared" si="20"/>
        <v>8225120</v>
      </c>
      <c r="P70" s="11"/>
      <c r="Q70" s="11"/>
    </row>
    <row r="71" spans="1:17" s="10" customFormat="1" ht="30" customHeight="1" x14ac:dyDescent="0.2">
      <c r="A71" s="18"/>
      <c r="B71" s="17"/>
      <c r="C71" s="16"/>
      <c r="D71" s="15"/>
      <c r="E71" s="15"/>
      <c r="F71" s="15"/>
      <c r="G71" s="14" t="s">
        <v>79</v>
      </c>
      <c r="H71" s="13">
        <v>30124000</v>
      </c>
      <c r="I71" s="12">
        <f t="shared" si="11"/>
        <v>0.36340698316301018</v>
      </c>
      <c r="J71" s="12">
        <f t="shared" si="19"/>
        <v>81.220953392643736</v>
      </c>
      <c r="K71" s="12">
        <f t="shared" si="1"/>
        <v>81.220953392643736</v>
      </c>
      <c r="L71" s="12">
        <f t="shared" si="18"/>
        <v>0.29516261642044117</v>
      </c>
      <c r="M71" s="11">
        <v>24467000</v>
      </c>
      <c r="N71" s="12">
        <f t="shared" si="13"/>
        <v>0.29516261642044117</v>
      </c>
      <c r="O71" s="11">
        <f t="shared" si="20"/>
        <v>5657000</v>
      </c>
      <c r="P71" s="11"/>
      <c r="Q71" s="11"/>
    </row>
    <row r="72" spans="1:17" s="5" customFormat="1" ht="20.100000000000001" customHeight="1" x14ac:dyDescent="0.2">
      <c r="A72" s="24"/>
      <c r="B72" s="23">
        <v>2</v>
      </c>
      <c r="C72" s="22"/>
      <c r="D72" s="76" t="s">
        <v>80</v>
      </c>
      <c r="E72" s="77"/>
      <c r="F72" s="77"/>
      <c r="G72" s="78"/>
      <c r="H72" s="19"/>
      <c r="I72" s="25"/>
      <c r="J72" s="25"/>
      <c r="K72" s="20"/>
      <c r="L72" s="25"/>
      <c r="M72" s="19"/>
      <c r="N72" s="25"/>
      <c r="O72" s="19"/>
      <c r="P72" s="19"/>
      <c r="Q72" s="19"/>
    </row>
    <row r="73" spans="1:17" s="5" customFormat="1" ht="20.100000000000001" customHeight="1" x14ac:dyDescent="0.2">
      <c r="A73" s="24"/>
      <c r="B73" s="23"/>
      <c r="C73" s="22">
        <v>1</v>
      </c>
      <c r="D73" s="58"/>
      <c r="E73" s="77" t="s">
        <v>81</v>
      </c>
      <c r="F73" s="77"/>
      <c r="G73" s="78"/>
      <c r="H73" s="19">
        <f>H74</f>
        <v>209843000</v>
      </c>
      <c r="I73" s="25">
        <f t="shared" ref="I73:I89" si="21">H73/$H$92*100</f>
        <v>2.5314835867705332</v>
      </c>
      <c r="J73" s="25">
        <f>(J75*H75+J81*H81)/H73</f>
        <v>27.081910761855291</v>
      </c>
      <c r="K73" s="20">
        <f t="shared" ref="K73" si="22">M73/H73*100</f>
        <v>84.119982081842139</v>
      </c>
      <c r="L73" s="25">
        <f t="shared" ref="L73:L89" si="23">J73*H73/$H$92</f>
        <v>0.68557412592020939</v>
      </c>
      <c r="M73" s="70">
        <f>M74</f>
        <v>176519894</v>
      </c>
      <c r="N73" s="25">
        <f t="shared" ref="N73:N89" si="24">M73/$H$92*100</f>
        <v>2.1294835395961473</v>
      </c>
      <c r="O73" s="59">
        <f>O74</f>
        <v>33323106</v>
      </c>
      <c r="P73" s="19"/>
      <c r="Q73" s="19"/>
    </row>
    <row r="74" spans="1:17" s="10" customFormat="1" ht="31.5" customHeight="1" x14ac:dyDescent="0.2">
      <c r="A74" s="18"/>
      <c r="B74" s="17"/>
      <c r="C74" s="16"/>
      <c r="D74" s="15"/>
      <c r="E74" s="15"/>
      <c r="F74" s="74" t="s">
        <v>82</v>
      </c>
      <c r="G74" s="75"/>
      <c r="H74" s="19">
        <f>SUM(H75:H80)</f>
        <v>209843000</v>
      </c>
      <c r="I74" s="12">
        <f t="shared" si="21"/>
        <v>2.5314835867705332</v>
      </c>
      <c r="J74" s="12">
        <f>K74</f>
        <v>84.119982081842139</v>
      </c>
      <c r="K74" s="12">
        <f t="shared" si="1"/>
        <v>84.119982081842139</v>
      </c>
      <c r="L74" s="12">
        <f t="shared" si="23"/>
        <v>2.1294835395961473</v>
      </c>
      <c r="M74" s="19">
        <f>SUM(M75:M80)</f>
        <v>176519894</v>
      </c>
      <c r="N74" s="12">
        <f t="shared" si="24"/>
        <v>2.1294835395961473</v>
      </c>
      <c r="O74" s="32">
        <f>H74-M74</f>
        <v>33323106</v>
      </c>
      <c r="P74" s="11"/>
      <c r="Q74" s="11"/>
    </row>
    <row r="75" spans="1:17" s="10" customFormat="1" ht="50.25" customHeight="1" x14ac:dyDescent="0.2">
      <c r="A75" s="18"/>
      <c r="B75" s="17"/>
      <c r="C75" s="16"/>
      <c r="D75" s="15"/>
      <c r="E75" s="15"/>
      <c r="F75" s="31"/>
      <c r="G75" s="14" t="s">
        <v>83</v>
      </c>
      <c r="H75" s="13">
        <v>68586000</v>
      </c>
      <c r="I75" s="12">
        <f t="shared" si="21"/>
        <v>0.82740112027679646</v>
      </c>
      <c r="J75" s="12">
        <f t="shared" ref="J75:J79" si="25">K75</f>
        <v>82.858737934855512</v>
      </c>
      <c r="K75" s="12">
        <f t="shared" si="1"/>
        <v>82.858737934855512</v>
      </c>
      <c r="L75" s="12">
        <f t="shared" si="23"/>
        <v>0.68557412592020939</v>
      </c>
      <c r="M75" s="11">
        <v>56829494</v>
      </c>
      <c r="N75" s="12">
        <f t="shared" si="24"/>
        <v>0.68557412592020939</v>
      </c>
      <c r="O75" s="11">
        <f t="shared" ref="O75:O79" si="26">H75-M75</f>
        <v>11756506</v>
      </c>
      <c r="P75" s="11"/>
      <c r="Q75" s="11"/>
    </row>
    <row r="76" spans="1:17" s="10" customFormat="1" ht="53.25" customHeight="1" x14ac:dyDescent="0.2">
      <c r="A76" s="18"/>
      <c r="B76" s="17"/>
      <c r="C76" s="16"/>
      <c r="D76" s="15"/>
      <c r="E76" s="15"/>
      <c r="F76" s="31"/>
      <c r="G76" s="14" t="s">
        <v>84</v>
      </c>
      <c r="H76" s="13">
        <v>24443000</v>
      </c>
      <c r="I76" s="12">
        <f t="shared" si="21"/>
        <v>0.29487308755322855</v>
      </c>
      <c r="J76" s="12">
        <f t="shared" si="25"/>
        <v>95.753385427320708</v>
      </c>
      <c r="K76" s="12">
        <f t="shared" ref="K76:K89" si="27">M76/H76*100</f>
        <v>95.753385427320708</v>
      </c>
      <c r="L76" s="12">
        <f t="shared" si="23"/>
        <v>0.28235096404628379</v>
      </c>
      <c r="M76" s="11">
        <v>23405000</v>
      </c>
      <c r="N76" s="12">
        <f t="shared" si="24"/>
        <v>0.28235096404628379</v>
      </c>
      <c r="O76" s="11">
        <f t="shared" si="26"/>
        <v>1038000</v>
      </c>
      <c r="P76" s="11"/>
      <c r="Q76" s="11"/>
    </row>
    <row r="77" spans="1:17" s="10" customFormat="1" ht="19.5" customHeight="1" x14ac:dyDescent="0.2">
      <c r="A77" s="18"/>
      <c r="B77" s="17"/>
      <c r="C77" s="16"/>
      <c r="D77" s="15"/>
      <c r="E77" s="15"/>
      <c r="F77" s="31"/>
      <c r="G77" s="14" t="s">
        <v>85</v>
      </c>
      <c r="H77" s="13">
        <v>33264000</v>
      </c>
      <c r="I77" s="12">
        <f t="shared" si="21"/>
        <v>0.40128700995665817</v>
      </c>
      <c r="J77" s="12">
        <f t="shared" si="25"/>
        <v>61.744227994227998</v>
      </c>
      <c r="K77" s="12">
        <f t="shared" si="27"/>
        <v>61.744227994227998</v>
      </c>
      <c r="L77" s="12">
        <f t="shared" si="23"/>
        <v>0.24777156633885944</v>
      </c>
      <c r="M77" s="11">
        <v>20538600</v>
      </c>
      <c r="N77" s="12">
        <f t="shared" si="24"/>
        <v>0.24777156633885941</v>
      </c>
      <c r="O77" s="11">
        <f t="shared" si="26"/>
        <v>12725400</v>
      </c>
      <c r="P77" s="11"/>
      <c r="Q77" s="11"/>
    </row>
    <row r="78" spans="1:17" s="10" customFormat="1" ht="33" customHeight="1" x14ac:dyDescent="0.2">
      <c r="A78" s="18"/>
      <c r="B78" s="17"/>
      <c r="C78" s="16"/>
      <c r="D78" s="15"/>
      <c r="E78" s="15"/>
      <c r="F78" s="31"/>
      <c r="G78" s="14" t="s">
        <v>86</v>
      </c>
      <c r="H78" s="13">
        <v>8233000</v>
      </c>
      <c r="I78" s="12">
        <f t="shared" si="21"/>
        <v>9.932046515672098E-2</v>
      </c>
      <c r="J78" s="12">
        <f t="shared" si="25"/>
        <v>97.619336815255679</v>
      </c>
      <c r="K78" s="12">
        <f t="shared" si="27"/>
        <v>97.619336815255679</v>
      </c>
      <c r="L78" s="12">
        <f t="shared" si="23"/>
        <v>9.695597940781811E-2</v>
      </c>
      <c r="M78" s="11">
        <v>8037000</v>
      </c>
      <c r="N78" s="12">
        <f t="shared" si="24"/>
        <v>9.695597940781811E-2</v>
      </c>
      <c r="O78" s="11">
        <f t="shared" si="26"/>
        <v>196000</v>
      </c>
      <c r="P78" s="11"/>
      <c r="Q78" s="11"/>
    </row>
    <row r="79" spans="1:17" s="10" customFormat="1" ht="24.75" customHeight="1" x14ac:dyDescent="0.2">
      <c r="A79" s="18"/>
      <c r="B79" s="17"/>
      <c r="C79" s="16"/>
      <c r="D79" s="15"/>
      <c r="E79" s="15"/>
      <c r="F79" s="31"/>
      <c r="G79" s="14" t="s">
        <v>87</v>
      </c>
      <c r="H79" s="13">
        <v>57702000</v>
      </c>
      <c r="I79" s="12">
        <f t="shared" si="21"/>
        <v>0.69609977899588416</v>
      </c>
      <c r="J79" s="12">
        <f t="shared" si="25"/>
        <v>92.668884960659952</v>
      </c>
      <c r="K79" s="12">
        <f t="shared" si="27"/>
        <v>92.668884960659952</v>
      </c>
      <c r="L79" s="12">
        <f t="shared" si="23"/>
        <v>0.64506790340910403</v>
      </c>
      <c r="M79" s="11">
        <v>53471800</v>
      </c>
      <c r="N79" s="12">
        <f t="shared" si="24"/>
        <v>0.64506790340910403</v>
      </c>
      <c r="O79" s="11">
        <f t="shared" si="26"/>
        <v>4230200</v>
      </c>
      <c r="P79" s="11"/>
      <c r="Q79" s="11"/>
    </row>
    <row r="80" spans="1:17" s="10" customFormat="1" ht="32.25" customHeight="1" x14ac:dyDescent="0.2">
      <c r="A80" s="18"/>
      <c r="B80" s="17"/>
      <c r="C80" s="16"/>
      <c r="D80" s="15"/>
      <c r="E80" s="15"/>
      <c r="F80" s="15"/>
      <c r="G80" s="14" t="s">
        <v>88</v>
      </c>
      <c r="H80" s="13">
        <v>17615000</v>
      </c>
      <c r="I80" s="12">
        <f t="shared" si="21"/>
        <v>0.212502124831245</v>
      </c>
      <c r="J80" s="12">
        <f>K80</f>
        <v>80.828839057621352</v>
      </c>
      <c r="K80" s="12">
        <f t="shared" si="27"/>
        <v>80.828839057621352</v>
      </c>
      <c r="L80" s="12">
        <f t="shared" si="23"/>
        <v>0.17176300047387263</v>
      </c>
      <c r="M80" s="11">
        <v>14238000</v>
      </c>
      <c r="N80" s="12">
        <f t="shared" si="24"/>
        <v>0.17176300047387263</v>
      </c>
      <c r="O80" s="11">
        <f>H80-M80</f>
        <v>3377000</v>
      </c>
      <c r="P80" s="11"/>
      <c r="Q80" s="11"/>
    </row>
    <row r="81" spans="1:17" s="10" customFormat="1" ht="27" customHeight="1" x14ac:dyDescent="0.2">
      <c r="A81" s="18"/>
      <c r="B81" s="23">
        <v>3</v>
      </c>
      <c r="C81" s="16"/>
      <c r="D81" s="76" t="s">
        <v>89</v>
      </c>
      <c r="E81" s="77"/>
      <c r="F81" s="77"/>
      <c r="G81" s="78"/>
      <c r="H81" s="19"/>
      <c r="I81" s="25"/>
      <c r="J81" s="25"/>
      <c r="K81" s="20"/>
      <c r="L81" s="25"/>
      <c r="M81" s="19"/>
      <c r="N81" s="25"/>
      <c r="O81" s="19"/>
      <c r="P81" s="11"/>
      <c r="Q81" s="11"/>
    </row>
    <row r="82" spans="1:17" s="5" customFormat="1" ht="29.25" customHeight="1" thickBot="1" x14ac:dyDescent="0.25">
      <c r="A82" s="117"/>
      <c r="B82" s="118"/>
      <c r="C82" s="119">
        <v>1</v>
      </c>
      <c r="D82" s="120"/>
      <c r="E82" s="147" t="s">
        <v>90</v>
      </c>
      <c r="F82" s="147"/>
      <c r="G82" s="148"/>
      <c r="H82" s="123">
        <f>H83+H88</f>
        <v>624420600</v>
      </c>
      <c r="I82" s="125">
        <f t="shared" si="21"/>
        <v>7.5328245409253984</v>
      </c>
      <c r="J82" s="125">
        <f>(J83*H83)/H82</f>
        <v>27.663052756427319</v>
      </c>
      <c r="K82" s="125">
        <f t="shared" si="27"/>
        <v>60.327173703109729</v>
      </c>
      <c r="L82" s="125">
        <f t="shared" si="23"/>
        <v>2.0838092268052968</v>
      </c>
      <c r="M82" s="126">
        <f>M83+M88</f>
        <v>376695300</v>
      </c>
      <c r="N82" s="125">
        <f t="shared" si="24"/>
        <v>4.5443401455545436</v>
      </c>
      <c r="O82" s="123">
        <f>H82-M82</f>
        <v>247725300</v>
      </c>
      <c r="P82" s="123"/>
      <c r="Q82" s="123"/>
    </row>
    <row r="83" spans="1:17" s="5" customFormat="1" ht="51" customHeight="1" x14ac:dyDescent="0.2">
      <c r="A83" s="140"/>
      <c r="B83" s="141"/>
      <c r="C83" s="142"/>
      <c r="D83" s="143"/>
      <c r="E83" s="143"/>
      <c r="F83" s="144" t="s">
        <v>91</v>
      </c>
      <c r="G83" s="145"/>
      <c r="H83" s="113">
        <f>SUM(H84:H87)</f>
        <v>516415600</v>
      </c>
      <c r="I83" s="146">
        <f t="shared" si="21"/>
        <v>6.2298843199547136</v>
      </c>
      <c r="J83" s="146">
        <f>(J87*H87)/H83</f>
        <v>33.448602249815849</v>
      </c>
      <c r="K83" s="146">
        <f t="shared" si="27"/>
        <v>58.065558050531394</v>
      </c>
      <c r="L83" s="146">
        <f t="shared" si="23"/>
        <v>2.0838092268052968</v>
      </c>
      <c r="M83" s="113">
        <f>SUM(M84:M87)</f>
        <v>299859600</v>
      </c>
      <c r="N83" s="146">
        <f t="shared" si="24"/>
        <v>3.6174170962842576</v>
      </c>
      <c r="O83" s="113">
        <f>H83-M83</f>
        <v>216556000</v>
      </c>
      <c r="P83" s="113"/>
      <c r="Q83" s="113"/>
    </row>
    <row r="84" spans="1:17" s="5" customFormat="1" ht="48.75" customHeight="1" x14ac:dyDescent="0.2">
      <c r="A84" s="24"/>
      <c r="B84" s="23"/>
      <c r="C84" s="22"/>
      <c r="D84" s="21"/>
      <c r="E84" s="21"/>
      <c r="F84" s="31"/>
      <c r="G84" s="14" t="s">
        <v>92</v>
      </c>
      <c r="H84" s="13">
        <v>14892600</v>
      </c>
      <c r="I84" s="12">
        <f t="shared" si="21"/>
        <v>0.17965990032709617</v>
      </c>
      <c r="J84" s="12">
        <f t="shared" ref="J84:J86" si="28">K84</f>
        <v>40.575856465627226</v>
      </c>
      <c r="K84" s="12">
        <f t="shared" si="27"/>
        <v>40.575856465627226</v>
      </c>
      <c r="L84" s="12">
        <f t="shared" si="23"/>
        <v>7.2898543283011485E-2</v>
      </c>
      <c r="M84" s="11">
        <v>6042800</v>
      </c>
      <c r="N84" s="12">
        <f t="shared" si="24"/>
        <v>7.2898543283011472E-2</v>
      </c>
      <c r="O84" s="11">
        <f t="shared" ref="O84:O86" si="29">H84-M84</f>
        <v>8849800</v>
      </c>
      <c r="P84" s="19"/>
      <c r="Q84" s="19"/>
    </row>
    <row r="85" spans="1:17" s="5" customFormat="1" ht="49.5" customHeight="1" x14ac:dyDescent="0.2">
      <c r="A85" s="24"/>
      <c r="B85" s="23"/>
      <c r="C85" s="22"/>
      <c r="D85" s="21"/>
      <c r="E85" s="21"/>
      <c r="F85" s="31"/>
      <c r="G85" s="14" t="s">
        <v>93</v>
      </c>
      <c r="H85" s="13">
        <v>237406700</v>
      </c>
      <c r="I85" s="12">
        <f t="shared" si="21"/>
        <v>2.8640038716533596</v>
      </c>
      <c r="J85" s="12">
        <f t="shared" si="28"/>
        <v>39.743907817260421</v>
      </c>
      <c r="K85" s="12">
        <f t="shared" si="27"/>
        <v>39.743907817260421</v>
      </c>
      <c r="L85" s="12">
        <f t="shared" si="23"/>
        <v>1.1382670586326809</v>
      </c>
      <c r="M85" s="11">
        <v>94354700</v>
      </c>
      <c r="N85" s="12">
        <f t="shared" si="24"/>
        <v>1.1382670586326809</v>
      </c>
      <c r="O85" s="11">
        <f t="shared" si="29"/>
        <v>143052000</v>
      </c>
      <c r="P85" s="19"/>
      <c r="Q85" s="19"/>
    </row>
    <row r="86" spans="1:17" s="5" customFormat="1" ht="50.25" customHeight="1" x14ac:dyDescent="0.2">
      <c r="A86" s="24"/>
      <c r="B86" s="23"/>
      <c r="C86" s="22"/>
      <c r="D86" s="21"/>
      <c r="E86" s="21"/>
      <c r="F86" s="31"/>
      <c r="G86" s="14" t="s">
        <v>94</v>
      </c>
      <c r="H86" s="13">
        <v>36209000</v>
      </c>
      <c r="I86" s="12">
        <f t="shared" si="21"/>
        <v>0.4368146147042038</v>
      </c>
      <c r="J86" s="12">
        <f t="shared" si="28"/>
        <v>73.816730647076696</v>
      </c>
      <c r="K86" s="12">
        <f t="shared" si="27"/>
        <v>73.816730647076696</v>
      </c>
      <c r="L86" s="12">
        <f t="shared" si="23"/>
        <v>0.32244226756326799</v>
      </c>
      <c r="M86" s="11">
        <v>26728300</v>
      </c>
      <c r="N86" s="12">
        <f t="shared" si="24"/>
        <v>0.32244226756326799</v>
      </c>
      <c r="O86" s="11">
        <f t="shared" si="29"/>
        <v>9480700</v>
      </c>
      <c r="P86" s="19"/>
      <c r="Q86" s="19"/>
    </row>
    <row r="87" spans="1:17" s="10" customFormat="1" ht="34.5" customHeight="1" x14ac:dyDescent="0.2">
      <c r="A87" s="18"/>
      <c r="B87" s="17"/>
      <c r="C87" s="16"/>
      <c r="D87" s="15"/>
      <c r="E87" s="15"/>
      <c r="F87" s="15"/>
      <c r="G87" s="14" t="s">
        <v>95</v>
      </c>
      <c r="H87" s="13">
        <v>227907300</v>
      </c>
      <c r="I87" s="12">
        <f t="shared" si="21"/>
        <v>2.749405933270054</v>
      </c>
      <c r="J87" s="12">
        <f>K87</f>
        <v>75.791253724650332</v>
      </c>
      <c r="K87" s="12">
        <f t="shared" si="27"/>
        <v>75.791253724650332</v>
      </c>
      <c r="L87" s="12">
        <f t="shared" si="23"/>
        <v>2.0838092268052968</v>
      </c>
      <c r="M87" s="11">
        <v>172733800</v>
      </c>
      <c r="N87" s="12">
        <f t="shared" si="24"/>
        <v>2.0838092268052972</v>
      </c>
      <c r="O87" s="11">
        <f>H87-M87</f>
        <v>55173500</v>
      </c>
      <c r="P87" s="11"/>
      <c r="Q87" s="11"/>
    </row>
    <row r="88" spans="1:17" s="5" customFormat="1" ht="31.5" customHeight="1" x14ac:dyDescent="0.2">
      <c r="A88" s="24"/>
      <c r="B88" s="23"/>
      <c r="C88" s="22"/>
      <c r="D88" s="21"/>
      <c r="E88" s="31"/>
      <c r="F88" s="77" t="s">
        <v>96</v>
      </c>
      <c r="G88" s="78"/>
      <c r="H88" s="19">
        <f>SUM(H89:H90)</f>
        <v>108005000</v>
      </c>
      <c r="I88" s="20">
        <f t="shared" si="21"/>
        <v>1.3029402209706851</v>
      </c>
      <c r="J88" s="20">
        <f>(J90*H90)/H88</f>
        <v>0</v>
      </c>
      <c r="K88" s="20">
        <f t="shared" si="27"/>
        <v>71.140873107726492</v>
      </c>
      <c r="L88" s="20">
        <f t="shared" si="23"/>
        <v>0</v>
      </c>
      <c r="M88" s="19">
        <f>SUM(M89)</f>
        <v>76835700</v>
      </c>
      <c r="N88" s="20">
        <f t="shared" si="24"/>
        <v>0.92692304927028613</v>
      </c>
      <c r="O88" s="19">
        <f>SUM(O89)</f>
        <v>31169300</v>
      </c>
      <c r="P88" s="54"/>
      <c r="Q88" s="54"/>
    </row>
    <row r="89" spans="1:17" s="10" customFormat="1" ht="33.75" customHeight="1" x14ac:dyDescent="0.2">
      <c r="A89" s="18"/>
      <c r="B89" s="17"/>
      <c r="C89" s="16"/>
      <c r="D89" s="15"/>
      <c r="E89" s="15"/>
      <c r="F89" s="15"/>
      <c r="G89" s="14" t="s">
        <v>97</v>
      </c>
      <c r="H89" s="13">
        <v>108005000</v>
      </c>
      <c r="I89" s="12">
        <f t="shared" si="21"/>
        <v>1.3029402209706851</v>
      </c>
      <c r="J89" s="12">
        <f>K89</f>
        <v>71.140873107726492</v>
      </c>
      <c r="K89" s="12">
        <f t="shared" si="27"/>
        <v>71.140873107726492</v>
      </c>
      <c r="L89" s="12">
        <f t="shared" si="23"/>
        <v>0.92692304927028613</v>
      </c>
      <c r="M89" s="11">
        <v>76835700</v>
      </c>
      <c r="N89" s="12">
        <f t="shared" si="24"/>
        <v>0.92692304927028613</v>
      </c>
      <c r="O89" s="11">
        <f>H89-M89</f>
        <v>31169300</v>
      </c>
      <c r="P89" s="55"/>
      <c r="Q89" s="55"/>
    </row>
    <row r="90" spans="1:17" s="5" customFormat="1" ht="7.5" customHeight="1" x14ac:dyDescent="0.2">
      <c r="A90" s="24"/>
      <c r="B90" s="23"/>
      <c r="C90" s="22"/>
      <c r="D90" s="21"/>
      <c r="E90" s="74"/>
      <c r="F90" s="74"/>
      <c r="G90" s="75"/>
      <c r="H90" s="19"/>
      <c r="I90" s="20"/>
      <c r="J90" s="20"/>
      <c r="K90" s="20"/>
      <c r="L90" s="20"/>
      <c r="M90" s="19"/>
      <c r="N90" s="20"/>
      <c r="O90" s="19"/>
      <c r="P90" s="54"/>
      <c r="Q90" s="54"/>
    </row>
    <row r="91" spans="1:17" s="5" customFormat="1" ht="10.5" customHeight="1" x14ac:dyDescent="0.2">
      <c r="A91" s="24"/>
      <c r="B91" s="23"/>
      <c r="C91" s="22"/>
      <c r="D91" s="21"/>
      <c r="E91" s="74"/>
      <c r="F91" s="74"/>
      <c r="G91" s="75"/>
      <c r="H91" s="19"/>
      <c r="I91" s="20"/>
      <c r="J91" s="20"/>
      <c r="K91" s="20"/>
      <c r="L91" s="20"/>
      <c r="M91" s="19"/>
      <c r="N91" s="20"/>
      <c r="O91" s="19"/>
      <c r="P91" s="54"/>
      <c r="Q91" s="54"/>
    </row>
    <row r="92" spans="1:17" s="5" customFormat="1" ht="20.100000000000001" customHeight="1" x14ac:dyDescent="0.2">
      <c r="A92" s="101" t="s">
        <v>0</v>
      </c>
      <c r="B92" s="101"/>
      <c r="C92" s="101"/>
      <c r="D92" s="101"/>
      <c r="E92" s="101"/>
      <c r="F92" s="101"/>
      <c r="G92" s="101"/>
      <c r="H92" s="7">
        <f>H13+H48+H56+H73+H82</f>
        <v>8289328878</v>
      </c>
      <c r="I92" s="7">
        <f>I13+I48+I82+I88+I90+I91</f>
        <v>90.955921630885001</v>
      </c>
      <c r="J92" s="8">
        <f>(J13*H13+J48*H48+J82*H82+J88*H88+J90*H90+J91*H91)/H92</f>
        <v>82.797989556374802</v>
      </c>
      <c r="K92" s="9">
        <f>M92/H92*100</f>
        <v>87.945488100345585</v>
      </c>
      <c r="L92" s="8">
        <f>L13+L48+L82+L88+L90+L91</f>
        <v>82.797989556374802</v>
      </c>
      <c r="M92" s="7">
        <f>M13+M48+M73+M82+M56</f>
        <v>7290090742</v>
      </c>
      <c r="N92" s="8">
        <f>N13+N48+N82+N88+N90+N91</f>
        <v>80.525627746724325</v>
      </c>
      <c r="O92" s="7">
        <f>H92-M92</f>
        <v>999238136</v>
      </c>
      <c r="P92" s="6"/>
      <c r="Q92" s="6"/>
    </row>
    <row r="94" spans="1:17" x14ac:dyDescent="0.3">
      <c r="M94" s="60" t="s">
        <v>122</v>
      </c>
    </row>
    <row r="95" spans="1:17" ht="6.75" customHeight="1" x14ac:dyDescent="0.3">
      <c r="M95" s="61"/>
    </row>
    <row r="96" spans="1:17" x14ac:dyDescent="0.3">
      <c r="L96" s="67"/>
      <c r="M96" s="62" t="s">
        <v>99</v>
      </c>
    </row>
    <row r="97" spans="13:13" x14ac:dyDescent="0.3">
      <c r="M97" s="63"/>
    </row>
    <row r="98" spans="13:13" x14ac:dyDescent="0.3">
      <c r="M98" s="64"/>
    </row>
    <row r="99" spans="13:13" x14ac:dyDescent="0.3">
      <c r="M99" s="64" t="s">
        <v>117</v>
      </c>
    </row>
    <row r="100" spans="13:13" x14ac:dyDescent="0.3">
      <c r="M100" s="62" t="s">
        <v>118</v>
      </c>
    </row>
  </sheetData>
  <mergeCells count="44">
    <mergeCell ref="E90:G90"/>
    <mergeCell ref="E91:G91"/>
    <mergeCell ref="A92:G92"/>
    <mergeCell ref="E73:G73"/>
    <mergeCell ref="F74:G74"/>
    <mergeCell ref="D81:G81"/>
    <mergeCell ref="E82:G82"/>
    <mergeCell ref="F83:G83"/>
    <mergeCell ref="F88:G88"/>
    <mergeCell ref="E48:G48"/>
    <mergeCell ref="F49:G49"/>
    <mergeCell ref="E56:G56"/>
    <mergeCell ref="F57:G57"/>
    <mergeCell ref="F61:G61"/>
    <mergeCell ref="D72:G72"/>
    <mergeCell ref="F27:G27"/>
    <mergeCell ref="F29:G29"/>
    <mergeCell ref="F36:G36"/>
    <mergeCell ref="F38:G38"/>
    <mergeCell ref="F42:G42"/>
    <mergeCell ref="F47:G47"/>
    <mergeCell ref="A10:C10"/>
    <mergeCell ref="D10:G10"/>
    <mergeCell ref="D12:G12"/>
    <mergeCell ref="E13:G13"/>
    <mergeCell ref="F14:G14"/>
    <mergeCell ref="F21:G21"/>
    <mergeCell ref="O7:O9"/>
    <mergeCell ref="P7:P9"/>
    <mergeCell ref="Q7:Q9"/>
    <mergeCell ref="J8:J9"/>
    <mergeCell ref="K8:K9"/>
    <mergeCell ref="L8:L9"/>
    <mergeCell ref="M8:N8"/>
    <mergeCell ref="A1:Q1"/>
    <mergeCell ref="A2:Q2"/>
    <mergeCell ref="A3:Q3"/>
    <mergeCell ref="A5:C5"/>
    <mergeCell ref="A7:C9"/>
    <mergeCell ref="D7:G9"/>
    <mergeCell ref="H7:H9"/>
    <mergeCell ref="I7:I9"/>
    <mergeCell ref="J7:K7"/>
    <mergeCell ref="L7:N7"/>
  </mergeCells>
  <pageMargins left="0.27559055118110237" right="0.23622047244094491" top="0.59055118110236227" bottom="0.59055118110236227" header="0.39370078740157483" footer="0.23622047244094491"/>
  <pageSetup paperSize="5" firstPageNumber="45" orientation="landscape" useFirstPageNumber="1" horizontalDpi="4294967293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16</vt:i4>
      </vt:variant>
    </vt:vector>
  </HeadingPairs>
  <TitlesOfParts>
    <vt:vector size="24" baseType="lpstr">
      <vt:lpstr>RFK Maret</vt:lpstr>
      <vt:lpstr>RFK MEI</vt:lpstr>
      <vt:lpstr>RFK JUNI</vt:lpstr>
      <vt:lpstr>RFK JULI</vt:lpstr>
      <vt:lpstr>RFK AGUSTUS</vt:lpstr>
      <vt:lpstr>RFK SEPTEMBER</vt:lpstr>
      <vt:lpstr>RFK OKTOBER</vt:lpstr>
      <vt:lpstr>RFK NOPEMBER</vt:lpstr>
      <vt:lpstr>'RFK AGUSTUS'!Print_Area</vt:lpstr>
      <vt:lpstr>'RFK JULI'!Print_Area</vt:lpstr>
      <vt:lpstr>'RFK JUNI'!Print_Area</vt:lpstr>
      <vt:lpstr>'RFK Maret'!Print_Area</vt:lpstr>
      <vt:lpstr>'RFK MEI'!Print_Area</vt:lpstr>
      <vt:lpstr>'RFK NOPEMBER'!Print_Area</vt:lpstr>
      <vt:lpstr>'RFK OKTOBER'!Print_Area</vt:lpstr>
      <vt:lpstr>'RFK SEPTEMBER'!Print_Area</vt:lpstr>
      <vt:lpstr>'RFK AGUSTUS'!Print_Titles</vt:lpstr>
      <vt:lpstr>'RFK JULI'!Print_Titles</vt:lpstr>
      <vt:lpstr>'RFK JUNI'!Print_Titles</vt:lpstr>
      <vt:lpstr>'RFK Maret'!Print_Titles</vt:lpstr>
      <vt:lpstr>'RFK MEI'!Print_Titles</vt:lpstr>
      <vt:lpstr>'RFK NOPEMBER'!Print_Titles</vt:lpstr>
      <vt:lpstr>'RFK OKTOBER'!Print_Titles</vt:lpstr>
      <vt:lpstr>'RFK SEPTEMBER'!Print_Titles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2022-11-30T02:15:14Z</cp:lastPrinted>
  <dcterms:created xsi:type="dcterms:W3CDTF">2022-04-19T01:53:11Z</dcterms:created>
  <dcterms:modified xsi:type="dcterms:W3CDTF">2022-11-30T02:15:52Z</dcterms:modified>
</cp:coreProperties>
</file>